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640" windowWidth="18710" windowHeight="5610" tabRatio="906"/>
  </bookViews>
  <sheets>
    <sheet name="Welcome and Instructions" sheetId="54" r:id="rId1"/>
    <sheet name="1.About You" sheetId="34" r:id="rId2"/>
    <sheet name="2A.Tennis Member Income" sheetId="40" r:id="rId3"/>
    <sheet name="2B.Other Member Income" sheetId="52" r:id="rId4"/>
    <sheet name="2C.Pay and Play Income" sheetId="48" r:id="rId5"/>
    <sheet name="3. Outcomes" sheetId="36" r:id="rId6"/>
    <sheet name="4. Cashflow" sheetId="31" r:id="rId7"/>
    <sheet name="Financial Checks" sheetId="43" r:id="rId8"/>
    <sheet name="Inputs" sheetId="41" state="hidden" r:id="rId9"/>
    <sheet name="Input" sheetId="56" state="hidden" r:id="rId10"/>
  </sheets>
  <definedNames>
    <definedName name="Courts">Inputs!$B$8:$B$38</definedName>
    <definedName name="_xlnm.Print_Area" localSheetId="1">'1.About You'!$A$1:$C$36</definedName>
    <definedName name="_xlnm.Print_Area" localSheetId="5">'3. Outcomes'!$A$1:$I$60</definedName>
    <definedName name="_xlnm.Print_Area" localSheetId="6">'4. Cashflow'!$A$1:$M$101</definedName>
    <definedName name="_xlnm.Print_Area" localSheetId="7">'Financial Checks'!$A$1:$J$22</definedName>
    <definedName name="_xlnm.Print_Area" localSheetId="0">'Welcome and Instructions'!$A$1:$B$15</definedName>
    <definedName name="_xlnm.Print_Titles" localSheetId="6">'4. Cashflow'!$3:$9</definedName>
    <definedName name="VAT">Inputs!$D$3</definedName>
    <definedName name="Venue_name">'1.About You'!$B$4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43" l="1"/>
  <c r="B13" i="36"/>
  <c r="C13" i="36"/>
  <c r="C10" i="40"/>
  <c r="C9" i="52" s="1"/>
  <c r="D9" i="52" s="1"/>
  <c r="E9" i="52" s="1"/>
  <c r="F9" i="52" s="1"/>
  <c r="G9" i="52" s="1"/>
  <c r="H9" i="52" s="1"/>
  <c r="I9" i="52" s="1"/>
  <c r="D10" i="40" l="1"/>
  <c r="G7" i="31"/>
  <c r="C10" i="48"/>
  <c r="D10" i="48" s="1"/>
  <c r="E10" i="48" s="1"/>
  <c r="F10" i="48" s="1"/>
  <c r="G10" i="48" s="1"/>
  <c r="H10" i="48" s="1"/>
  <c r="I10" i="48" s="1"/>
  <c r="D18" i="36"/>
  <c r="E18" i="36"/>
  <c r="F18" i="36"/>
  <c r="G18" i="36"/>
  <c r="H18" i="36"/>
  <c r="I18" i="36" s="1"/>
  <c r="H7" i="31" l="1"/>
  <c r="I7" i="31" s="1"/>
  <c r="J7" i="31" s="1"/>
  <c r="K7" i="31" s="1"/>
  <c r="L7" i="31" s="1"/>
  <c r="M7" i="31" s="1"/>
  <c r="F7" i="31"/>
  <c r="C6" i="40"/>
  <c r="C6" i="52" s="1"/>
  <c r="I23" i="36" l="1"/>
  <c r="I22" i="36"/>
  <c r="C21" i="36" l="1"/>
  <c r="C53" i="36" s="1"/>
  <c r="B21" i="36"/>
  <c r="B53" i="36" s="1"/>
  <c r="D21" i="36"/>
  <c r="D53" i="36" s="1"/>
  <c r="E21" i="36"/>
  <c r="E53" i="36" s="1"/>
  <c r="F21" i="36"/>
  <c r="F53" i="36" s="1"/>
  <c r="G21" i="36"/>
  <c r="G53" i="36" s="1"/>
  <c r="H21" i="36"/>
  <c r="H53" i="36" s="1"/>
  <c r="C11" i="43"/>
  <c r="C7" i="43"/>
  <c r="D11" i="36"/>
  <c r="C6" i="48" l="1"/>
  <c r="I21" i="36"/>
  <c r="C23" i="34" l="1"/>
  <c r="C22" i="34"/>
  <c r="C21" i="34"/>
  <c r="C20" i="34"/>
  <c r="C19" i="34"/>
  <c r="C24" i="34" l="1"/>
  <c r="D15" i="43" s="1"/>
  <c r="B17" i="36" l="1"/>
  <c r="C17" i="36"/>
  <c r="B52" i="36" l="1"/>
  <c r="C52" i="36"/>
  <c r="B51" i="36"/>
  <c r="C51" i="36"/>
  <c r="B54" i="36"/>
  <c r="C54" i="36"/>
  <c r="F101" i="31" l="1"/>
  <c r="B56" i="36" s="1"/>
  <c r="F24" i="31"/>
  <c r="G24" i="31"/>
  <c r="F53" i="31"/>
  <c r="G53" i="31"/>
  <c r="H53" i="31"/>
  <c r="B41" i="52"/>
  <c r="B42" i="52"/>
  <c r="B43" i="52"/>
  <c r="B44" i="52"/>
  <c r="B45" i="52"/>
  <c r="B46" i="52"/>
  <c r="B47" i="52"/>
  <c r="B48" i="52"/>
  <c r="B49" i="52"/>
  <c r="B40" i="52"/>
  <c r="B27" i="52"/>
  <c r="B28" i="52"/>
  <c r="B29" i="52"/>
  <c r="B30" i="52"/>
  <c r="B31" i="52"/>
  <c r="B32" i="52"/>
  <c r="B33" i="52"/>
  <c r="B34" i="52"/>
  <c r="B35" i="52"/>
  <c r="B26" i="52"/>
  <c r="B74" i="40"/>
  <c r="B75" i="40"/>
  <c r="B76" i="40"/>
  <c r="B77" i="40"/>
  <c r="B78" i="40"/>
  <c r="B79" i="40"/>
  <c r="B80" i="40"/>
  <c r="B81" i="40"/>
  <c r="B82" i="40"/>
  <c r="B63" i="40"/>
  <c r="B64" i="40"/>
  <c r="B65" i="40"/>
  <c r="B66" i="40"/>
  <c r="B67" i="40"/>
  <c r="B68" i="40"/>
  <c r="B69" i="40"/>
  <c r="B70" i="40"/>
  <c r="B71" i="40"/>
  <c r="B48" i="40"/>
  <c r="B49" i="40"/>
  <c r="B50" i="40"/>
  <c r="B51" i="40"/>
  <c r="B52" i="40"/>
  <c r="B53" i="40"/>
  <c r="B54" i="40"/>
  <c r="B55" i="40"/>
  <c r="B56" i="40"/>
  <c r="B36" i="40"/>
  <c r="B37" i="40"/>
  <c r="B38" i="40"/>
  <c r="B39" i="40"/>
  <c r="B40" i="40"/>
  <c r="B41" i="40"/>
  <c r="B42" i="40"/>
  <c r="B43" i="40"/>
  <c r="B44" i="40"/>
  <c r="B28" i="48"/>
  <c r="B27" i="48"/>
  <c r="B41" i="48"/>
  <c r="B42" i="48"/>
  <c r="B43" i="48"/>
  <c r="B45" i="48"/>
  <c r="B46" i="48"/>
  <c r="B47" i="48"/>
  <c r="B48" i="48"/>
  <c r="B40" i="48"/>
  <c r="I29" i="48"/>
  <c r="H29" i="48"/>
  <c r="G29" i="48"/>
  <c r="G19" i="36" s="1"/>
  <c r="F29" i="48"/>
  <c r="F19" i="36" s="1"/>
  <c r="E29" i="48"/>
  <c r="E19" i="36" s="1"/>
  <c r="D29" i="48"/>
  <c r="D19" i="36" s="1"/>
  <c r="C29" i="48"/>
  <c r="C35" i="48"/>
  <c r="D35" i="48"/>
  <c r="E35" i="48"/>
  <c r="F35" i="48"/>
  <c r="G35" i="48"/>
  <c r="H35" i="48"/>
  <c r="I35" i="48"/>
  <c r="C57" i="40"/>
  <c r="D57" i="40"/>
  <c r="D15" i="36" s="1"/>
  <c r="D52" i="36" s="1"/>
  <c r="E57" i="40"/>
  <c r="E15" i="36" s="1"/>
  <c r="E52" i="36" s="1"/>
  <c r="F57" i="40"/>
  <c r="F15" i="36" s="1"/>
  <c r="F52" i="36" s="1"/>
  <c r="G57" i="40"/>
  <c r="G15" i="36" s="1"/>
  <c r="G52" i="36" s="1"/>
  <c r="H57" i="40"/>
  <c r="H15" i="36" s="1"/>
  <c r="I15" i="36" s="1"/>
  <c r="I57" i="40"/>
  <c r="C45" i="40"/>
  <c r="D45" i="40"/>
  <c r="D14" i="36" s="1"/>
  <c r="E45" i="40"/>
  <c r="E14" i="36" s="1"/>
  <c r="F45" i="40"/>
  <c r="F14" i="36" s="1"/>
  <c r="G45" i="40"/>
  <c r="G14" i="36" s="1"/>
  <c r="H45" i="40"/>
  <c r="H14" i="36" s="1"/>
  <c r="I14" i="36" s="1"/>
  <c r="I45" i="40"/>
  <c r="E10" i="36"/>
  <c r="D13" i="36" l="1"/>
  <c r="F10" i="36"/>
  <c r="F11" i="36" s="1"/>
  <c r="E11" i="36"/>
  <c r="D18" i="43"/>
  <c r="D21" i="43"/>
  <c r="E45" i="48"/>
  <c r="I45" i="48"/>
  <c r="F46" i="48"/>
  <c r="C47" i="48"/>
  <c r="G47" i="48"/>
  <c r="D48" i="48"/>
  <c r="H48" i="48"/>
  <c r="C46" i="48"/>
  <c r="G46" i="48"/>
  <c r="D47" i="48"/>
  <c r="E48" i="48"/>
  <c r="I48" i="48"/>
  <c r="C45" i="48"/>
  <c r="D46" i="48"/>
  <c r="E47" i="48"/>
  <c r="F48" i="48"/>
  <c r="H45" i="48"/>
  <c r="I46" i="48"/>
  <c r="C48" i="48"/>
  <c r="F45" i="48"/>
  <c r="H47" i="48"/>
  <c r="G45" i="48"/>
  <c r="H46" i="48"/>
  <c r="I47" i="48"/>
  <c r="D45" i="48"/>
  <c r="E46" i="48"/>
  <c r="F47" i="48"/>
  <c r="G48" i="48"/>
  <c r="C40" i="48"/>
  <c r="H19" i="36"/>
  <c r="I19" i="36" s="1"/>
  <c r="F40" i="52"/>
  <c r="C41" i="52"/>
  <c r="G41" i="52"/>
  <c r="D42" i="52"/>
  <c r="H42" i="52"/>
  <c r="E43" i="52"/>
  <c r="I43" i="52"/>
  <c r="F44" i="52"/>
  <c r="C45" i="52"/>
  <c r="G45" i="52"/>
  <c r="D46" i="52"/>
  <c r="H46" i="52"/>
  <c r="E47" i="52"/>
  <c r="I47" i="52"/>
  <c r="F48" i="52"/>
  <c r="C49" i="52"/>
  <c r="G49" i="52"/>
  <c r="C40" i="52"/>
  <c r="G40" i="52"/>
  <c r="D41" i="52"/>
  <c r="H41" i="52"/>
  <c r="E42" i="52"/>
  <c r="I42" i="52"/>
  <c r="F43" i="52"/>
  <c r="C44" i="52"/>
  <c r="G44" i="52"/>
  <c r="D45" i="52"/>
  <c r="H45" i="52"/>
  <c r="E46" i="52"/>
  <c r="I46" i="52"/>
  <c r="F47" i="52"/>
  <c r="C48" i="52"/>
  <c r="G48" i="52"/>
  <c r="D49" i="52"/>
  <c r="H49" i="52"/>
  <c r="D40" i="52"/>
  <c r="H40" i="52"/>
  <c r="E41" i="52"/>
  <c r="I41" i="52"/>
  <c r="F42" i="52"/>
  <c r="C43" i="52"/>
  <c r="G43" i="52"/>
  <c r="D44" i="52"/>
  <c r="H44" i="52"/>
  <c r="E45" i="52"/>
  <c r="I45" i="52"/>
  <c r="F46" i="52"/>
  <c r="C47" i="52"/>
  <c r="G47" i="52"/>
  <c r="D48" i="52"/>
  <c r="H48" i="52"/>
  <c r="E49" i="52"/>
  <c r="I49" i="52"/>
  <c r="E40" i="52"/>
  <c r="I40" i="52"/>
  <c r="F41" i="52"/>
  <c r="C42" i="52"/>
  <c r="G42" i="52"/>
  <c r="D43" i="52"/>
  <c r="H43" i="52"/>
  <c r="E44" i="52"/>
  <c r="I44" i="52"/>
  <c r="F45" i="52"/>
  <c r="C46" i="52"/>
  <c r="G46" i="52"/>
  <c r="D47" i="52"/>
  <c r="H47" i="52"/>
  <c r="E48" i="52"/>
  <c r="I48" i="52"/>
  <c r="F49" i="52"/>
  <c r="D54" i="36"/>
  <c r="D17" i="36"/>
  <c r="E54" i="36"/>
  <c r="E17" i="36"/>
  <c r="F54" i="36"/>
  <c r="F17" i="36"/>
  <c r="G54" i="36"/>
  <c r="G17" i="36"/>
  <c r="D22" i="48"/>
  <c r="D23" i="52"/>
  <c r="D37" i="52" s="1"/>
  <c r="E13" i="36"/>
  <c r="E51" i="36"/>
  <c r="H52" i="36"/>
  <c r="H13" i="36"/>
  <c r="H51" i="36"/>
  <c r="D51" i="36"/>
  <c r="G13" i="36"/>
  <c r="G51" i="36"/>
  <c r="F13" i="36"/>
  <c r="F51" i="36"/>
  <c r="I43" i="48"/>
  <c r="H42" i="48"/>
  <c r="D42" i="48"/>
  <c r="F40" i="48"/>
  <c r="H43" i="48"/>
  <c r="D43" i="48"/>
  <c r="G42" i="48"/>
  <c r="C42" i="48"/>
  <c r="F41" i="48"/>
  <c r="I40" i="48"/>
  <c r="E40" i="48"/>
  <c r="E43" i="48"/>
  <c r="G41" i="48"/>
  <c r="C41" i="48"/>
  <c r="G43" i="48"/>
  <c r="C43" i="48"/>
  <c r="F42" i="48"/>
  <c r="I41" i="48"/>
  <c r="E41" i="48"/>
  <c r="H40" i="48"/>
  <c r="D40" i="48"/>
  <c r="F43" i="48"/>
  <c r="I42" i="48"/>
  <c r="E42" i="48"/>
  <c r="H41" i="48"/>
  <c r="D41" i="48"/>
  <c r="G40" i="48"/>
  <c r="E10" i="40"/>
  <c r="G10" i="36" l="1"/>
  <c r="G11" i="36" s="1"/>
  <c r="I13" i="36"/>
  <c r="H17" i="36"/>
  <c r="H54" i="36"/>
  <c r="B15" i="43"/>
  <c r="C50" i="52"/>
  <c r="F50" i="52"/>
  <c r="J12" i="31" s="1"/>
  <c r="D50" i="52"/>
  <c r="H12" i="31" s="1"/>
  <c r="E50" i="52"/>
  <c r="I12" i="31" s="1"/>
  <c r="G50" i="52"/>
  <c r="K12" i="31" s="1"/>
  <c r="D37" i="48"/>
  <c r="F10" i="40"/>
  <c r="H50" i="48"/>
  <c r="L13" i="31" s="1"/>
  <c r="I50" i="52"/>
  <c r="M12" i="31" s="1"/>
  <c r="H50" i="52"/>
  <c r="L12" i="31" s="1"/>
  <c r="G50" i="48"/>
  <c r="K13" i="31" s="1"/>
  <c r="D50" i="48"/>
  <c r="H13" i="31" s="1"/>
  <c r="F50" i="48"/>
  <c r="J13" i="31" s="1"/>
  <c r="I50" i="48"/>
  <c r="M13" i="31" s="1"/>
  <c r="C50" i="48"/>
  <c r="E50" i="48"/>
  <c r="I13" i="31" s="1"/>
  <c r="H10" i="36" l="1"/>
  <c r="H11" i="36" s="1"/>
  <c r="I17" i="36"/>
  <c r="C37" i="48"/>
  <c r="C23" i="52"/>
  <c r="C37" i="52" s="1"/>
  <c r="E37" i="48"/>
  <c r="E22" i="48"/>
  <c r="G10" i="40"/>
  <c r="E23" i="52"/>
  <c r="E37" i="52" s="1"/>
  <c r="C22" i="48" l="1"/>
  <c r="F22" i="48"/>
  <c r="F37" i="48"/>
  <c r="H10" i="40"/>
  <c r="F23" i="52"/>
  <c r="F37" i="52" s="1"/>
  <c r="G37" i="48" l="1"/>
  <c r="G22" i="48"/>
  <c r="I10" i="40"/>
  <c r="G23" i="52"/>
  <c r="G37" i="52" s="1"/>
  <c r="I22" i="48" l="1"/>
  <c r="H22" i="48"/>
  <c r="H37" i="48"/>
  <c r="H23" i="52"/>
  <c r="H37" i="52" s="1"/>
  <c r="I37" i="48" l="1"/>
  <c r="I23" i="52"/>
  <c r="I37" i="52" s="1"/>
  <c r="G63" i="31"/>
  <c r="H63" i="31"/>
  <c r="I63" i="31"/>
  <c r="J63" i="31"/>
  <c r="K63" i="31"/>
  <c r="L63" i="31"/>
  <c r="M63" i="31"/>
  <c r="F63" i="31"/>
  <c r="J53" i="31" l="1"/>
  <c r="C33" i="40"/>
  <c r="C59" i="40" s="1"/>
  <c r="D33" i="40"/>
  <c r="D59" i="40" s="1"/>
  <c r="E33" i="40"/>
  <c r="E59" i="40" s="1"/>
  <c r="F33" i="40"/>
  <c r="F59" i="40" s="1"/>
  <c r="G33" i="40"/>
  <c r="G59" i="40" s="1"/>
  <c r="H33" i="40"/>
  <c r="H59" i="40" s="1"/>
  <c r="I33" i="40"/>
  <c r="I59" i="40" s="1"/>
  <c r="F74" i="40" l="1"/>
  <c r="C75" i="40"/>
  <c r="G75" i="40"/>
  <c r="D76" i="40"/>
  <c r="H76" i="40"/>
  <c r="E77" i="40"/>
  <c r="I77" i="40"/>
  <c r="F78" i="40"/>
  <c r="E79" i="40"/>
  <c r="I79" i="40"/>
  <c r="F80" i="40"/>
  <c r="C81" i="40"/>
  <c r="G81" i="40"/>
  <c r="D82" i="40"/>
  <c r="H82" i="40"/>
  <c r="D74" i="40"/>
  <c r="H74" i="40"/>
  <c r="E75" i="40"/>
  <c r="I75" i="40"/>
  <c r="F76" i="40"/>
  <c r="C77" i="40"/>
  <c r="G77" i="40"/>
  <c r="D78" i="40"/>
  <c r="H78" i="40"/>
  <c r="C79" i="40"/>
  <c r="G79" i="40"/>
  <c r="D80" i="40"/>
  <c r="H80" i="40"/>
  <c r="E81" i="40"/>
  <c r="I81" i="40"/>
  <c r="F82" i="40"/>
  <c r="I74" i="40"/>
  <c r="C76" i="40"/>
  <c r="D77" i="40"/>
  <c r="E78" i="40"/>
  <c r="H79" i="40"/>
  <c r="I80" i="40"/>
  <c r="C82" i="40"/>
  <c r="C74" i="40"/>
  <c r="D75" i="40"/>
  <c r="E76" i="40"/>
  <c r="F77" i="40"/>
  <c r="G78" i="40"/>
  <c r="C80" i="40"/>
  <c r="D81" i="40"/>
  <c r="E82" i="40"/>
  <c r="G80" i="40"/>
  <c r="I82" i="40"/>
  <c r="E74" i="40"/>
  <c r="F75" i="40"/>
  <c r="G76" i="40"/>
  <c r="H77" i="40"/>
  <c r="I78" i="40"/>
  <c r="D79" i="40"/>
  <c r="E80" i="40"/>
  <c r="F81" i="40"/>
  <c r="G82" i="40"/>
  <c r="G74" i="40"/>
  <c r="H75" i="40"/>
  <c r="I76" i="40"/>
  <c r="C78" i="40"/>
  <c r="F79" i="40"/>
  <c r="H81" i="40"/>
  <c r="E63" i="40"/>
  <c r="I63" i="40"/>
  <c r="F64" i="40"/>
  <c r="C65" i="40"/>
  <c r="G65" i="40"/>
  <c r="D66" i="40"/>
  <c r="H66" i="40"/>
  <c r="E67" i="40"/>
  <c r="I67" i="40"/>
  <c r="F68" i="40"/>
  <c r="C69" i="40"/>
  <c r="G69" i="40"/>
  <c r="D70" i="40"/>
  <c r="H70" i="40"/>
  <c r="E71" i="40"/>
  <c r="I71" i="40"/>
  <c r="D63" i="40"/>
  <c r="H63" i="40"/>
  <c r="E64" i="40"/>
  <c r="I64" i="40"/>
  <c r="F65" i="40"/>
  <c r="C66" i="40"/>
  <c r="G66" i="40"/>
  <c r="D67" i="40"/>
  <c r="H67" i="40"/>
  <c r="E68" i="40"/>
  <c r="I68" i="40"/>
  <c r="F69" i="40"/>
  <c r="C70" i="40"/>
  <c r="G70" i="40"/>
  <c r="D71" i="40"/>
  <c r="H71" i="40"/>
  <c r="C63" i="40"/>
  <c r="D64" i="40"/>
  <c r="E65" i="40"/>
  <c r="F66" i="40"/>
  <c r="G67" i="40"/>
  <c r="H68" i="40"/>
  <c r="I69" i="40"/>
  <c r="C71" i="40"/>
  <c r="F63" i="40"/>
  <c r="G64" i="40"/>
  <c r="H65" i="40"/>
  <c r="I66" i="40"/>
  <c r="C68" i="40"/>
  <c r="D69" i="40"/>
  <c r="E70" i="40"/>
  <c r="F71" i="40"/>
  <c r="G63" i="40"/>
  <c r="H64" i="40"/>
  <c r="I65" i="40"/>
  <c r="C67" i="40"/>
  <c r="D68" i="40"/>
  <c r="E69" i="40"/>
  <c r="F70" i="40"/>
  <c r="G71" i="40"/>
  <c r="F67" i="40"/>
  <c r="C64" i="40"/>
  <c r="G68" i="40"/>
  <c r="D65" i="40"/>
  <c r="H69" i="40"/>
  <c r="E66" i="40"/>
  <c r="I70" i="40"/>
  <c r="L53" i="31"/>
  <c r="M53" i="31"/>
  <c r="K53" i="31"/>
  <c r="I53" i="31"/>
  <c r="G84" i="40" l="1"/>
  <c r="K11" i="31" s="1"/>
  <c r="K24" i="31" s="1"/>
  <c r="I84" i="40"/>
  <c r="M11" i="31" s="1"/>
  <c r="M24" i="31" s="1"/>
  <c r="H84" i="40"/>
  <c r="L11" i="31" s="1"/>
  <c r="L24" i="31" s="1"/>
  <c r="C84" i="40"/>
  <c r="F84" i="40"/>
  <c r="J11" i="31" s="1"/>
  <c r="E84" i="40"/>
  <c r="I11" i="31" s="1"/>
  <c r="D84" i="40"/>
  <c r="H11" i="31" s="1"/>
  <c r="G65" i="31" l="1"/>
  <c r="K65" i="31"/>
  <c r="I65" i="31"/>
  <c r="M65" i="31"/>
  <c r="G76" i="31"/>
  <c r="G80" i="31"/>
  <c r="F80" i="31"/>
  <c r="F85" i="31"/>
  <c r="J85" i="31"/>
  <c r="G97" i="31"/>
  <c r="G101" i="31" s="1"/>
  <c r="L85" i="31"/>
  <c r="J76" i="31"/>
  <c r="L65" i="31"/>
  <c r="I80" i="31"/>
  <c r="I85" i="31"/>
  <c r="M85" i="31"/>
  <c r="H85" i="31"/>
  <c r="H65" i="31"/>
  <c r="F65" i="31"/>
  <c r="J65" i="31"/>
  <c r="K76" i="31"/>
  <c r="I76" i="31"/>
  <c r="M76" i="31"/>
  <c r="H76" i="31"/>
  <c r="L76" i="31"/>
  <c r="J80" i="31"/>
  <c r="M80" i="31"/>
  <c r="H80" i="31"/>
  <c r="L80" i="31"/>
  <c r="G85" i="31"/>
  <c r="K85" i="31"/>
  <c r="K80" i="31"/>
  <c r="F76" i="31"/>
  <c r="H97" i="31" l="1"/>
  <c r="H101" i="31" s="1"/>
  <c r="C56" i="36"/>
  <c r="G54" i="31"/>
  <c r="F54" i="31"/>
  <c r="F67" i="31" s="1"/>
  <c r="F89" i="31" s="1"/>
  <c r="F92" i="31" l="1"/>
  <c r="I97" i="31"/>
  <c r="I101" i="31" s="1"/>
  <c r="D56" i="36"/>
  <c r="G67" i="31"/>
  <c r="G89" i="31" s="1"/>
  <c r="D12" i="43"/>
  <c r="B12" i="43" s="1"/>
  <c r="K54" i="31"/>
  <c r="K67" i="31" s="1"/>
  <c r="K89" i="31" s="1"/>
  <c r="F93" i="31" l="1"/>
  <c r="B55" i="36" s="1"/>
  <c r="G90" i="31"/>
  <c r="G92" i="31" s="1"/>
  <c r="J97" i="31"/>
  <c r="J101" i="31" s="1"/>
  <c r="K97" i="31" s="1"/>
  <c r="E56" i="36"/>
  <c r="L54" i="31"/>
  <c r="L67" i="31" s="1"/>
  <c r="L89" i="31" s="1"/>
  <c r="D8" i="43" l="1"/>
  <c r="B8" i="43" s="1"/>
  <c r="K101" i="31"/>
  <c r="F56" i="36"/>
  <c r="H90" i="31"/>
  <c r="G93" i="31"/>
  <c r="C55" i="36" s="1"/>
  <c r="M54" i="31"/>
  <c r="M67" i="31" s="1"/>
  <c r="M89" i="31" s="1"/>
  <c r="L97" i="31" l="1"/>
  <c r="L101" i="31" s="1"/>
  <c r="G56" i="36"/>
  <c r="M97" i="31" l="1"/>
  <c r="M101" i="31" s="1"/>
  <c r="H56" i="36"/>
  <c r="J24" i="31" l="1"/>
  <c r="J54" i="31" s="1"/>
  <c r="J67" i="31" s="1"/>
  <c r="J89" i="31" s="1"/>
  <c r="I24" i="31"/>
  <c r="I54" i="31" s="1"/>
  <c r="I67" i="31" s="1"/>
  <c r="I89" i="31" s="1"/>
  <c r="H24" i="31"/>
  <c r="H54" i="31" s="1"/>
  <c r="H67" i="31" s="1"/>
  <c r="H89" i="31" s="1"/>
  <c r="H92" i="31" l="1"/>
  <c r="H93" i="31" l="1"/>
  <c r="D55" i="36" s="1"/>
  <c r="I90" i="31"/>
  <c r="I92" i="31" s="1"/>
  <c r="J90" i="31" s="1"/>
  <c r="J92" i="31" s="1"/>
  <c r="J93" i="31" s="1"/>
  <c r="I93" i="31" l="1"/>
  <c r="E55" i="36" s="1"/>
  <c r="K90" i="31"/>
  <c r="K92" i="31" s="1"/>
  <c r="F55" i="36"/>
  <c r="K93" i="31" l="1"/>
  <c r="L90" i="31"/>
  <c r="L92" i="31" s="1"/>
  <c r="L93" i="31" l="1"/>
  <c r="H55" i="36" s="1"/>
  <c r="M90" i="31"/>
  <c r="M92" i="31" s="1"/>
  <c r="M93" i="31" s="1"/>
  <c r="G55" i="36"/>
  <c r="B5" i="43" l="1"/>
  <c r="C5" i="43" s="1"/>
</calcChain>
</file>

<file path=xl/comments1.xml><?xml version="1.0" encoding="utf-8"?>
<comments xmlns="http://schemas.openxmlformats.org/spreadsheetml/2006/main">
  <authors>
    <author>Sarah Jones</author>
  </authors>
  <commentList>
    <comment ref="A58" authorId="0">
      <text>
        <r>
          <rPr>
            <sz val="9"/>
            <color indexed="81"/>
            <rFont val="Tahoma"/>
            <family val="2"/>
          </rPr>
          <t xml:space="preserve">Working capital adjustments and non-cash items
• In this section the profit and loss account is adjusted for movements in the working capital of the applicant and non-cash items.  
• Please use your accounts to look for MOVEMENTS (changes) in stock, assets and liabilities and the amounts entered on the cash flow are the MOVEMENTS not the actual amounts.  Please enter the values as indicated by the brackets on the cash flow.  i.e.  an increase in stock should be entered into the spreadsheet in brackets or as a negative figure.   
• Depreciation will automatically be added back for you if you have entered it in the P&amp;L section. 
• The applicant should NOT include any movement in creditors caused by changes relating to loans, such as new loans or repayments of loans.  These are catered for in the section 3 Project and Club/facility financing section. 
• Once the figures have been entered the actual figures from the 2 years of accounts into section 2 of the cash flow, do not complete the rest of the forecast for section 2.  However be mindful of the cash flow impact of timing differences, for example where membership fees are invoiced in one accounting period and where the cash may be received in advance of the recognition of income in the P&amp;L in the subsequent accounting year. 
</t>
        </r>
      </text>
    </comment>
    <comment ref="E69" authorId="0">
      <text>
        <r>
          <rPr>
            <sz val="9"/>
            <color indexed="81"/>
            <rFont val="Tahoma"/>
            <family val="2"/>
          </rPr>
          <t xml:space="preserve">Financing
• This section is to identify how the club/facility is being financed (not including the investment for which you are requesting funding).  
• Any loan income and loan repayments are entered in this section. 
• Any Grants should be included in this section.    
• Loan money coming in or the receipts from the issue of share capital should be entered as positive (+) figures as they are “cash coming in”.  
• Loan repayments going out should be entered as negative (-) figures as they are “cash going out”. 
</t>
        </r>
      </text>
    </comment>
    <comment ref="E78" authorId="0">
      <text>
        <r>
          <rPr>
            <sz val="9"/>
            <color indexed="81"/>
            <rFont val="Tahoma"/>
            <family val="2"/>
          </rPr>
          <t xml:space="preserve">Capital expenditure and project outlay
• This section is to identify the facilities capital expenditure on ‘fixed assets’ such as land, buildings, new courts, floodlights etc. 
• Insert the total cost of the project in the year or years in which it will be paid for and the project costs incurred under Application Project Costs.  
• Identify any other capital expenditure you are planning to make under Other asset purchases. 
• Note that these amounts are always negative as they are “cash out”
</t>
        </r>
      </text>
    </comment>
    <comment ref="E82" authorId="0">
      <text>
        <r>
          <rPr>
            <sz val="9"/>
            <color indexed="81"/>
            <rFont val="Tahoma"/>
            <family val="2"/>
          </rPr>
          <t xml:space="preserve">Tax
• This section is to identify any tax the club/facility has paid or received to/from the Inland Revenue, if any.  This might include corporation tax, capital gains tax or income tax. Please ignore VAT in this section. 
• Please note that you should NOT enter Tax in the P&amp;L section or you will be accounting for it twice
</t>
        </r>
      </text>
    </comment>
    <comment ref="E88" authorId="0">
      <text>
        <r>
          <rPr>
            <sz val="9"/>
            <color indexed="81"/>
            <rFont val="Tahoma"/>
            <family val="2"/>
          </rPr>
          <t xml:space="preserve">Cash balances
• The applicant must enter only the actual closing cash balance for the previous year into the first Balance Brought Forward box.  This is often available in a separate column in the first year’s accounts but if not you will need to obtain the previous year’s accounts as well.  
• The cash flow will then work out the cash balances going forward based on the other information you enter.  
• The actual cash balances for the opening year should include all cash and bank accounts in the club/facility as follows:
o Petty cash, cash in hand or bar cash;
o Current or Deposit bank accounts;
o Sinking fund bank account; and
o Building society accounts.
• The closing cash balance will be carried forward to the following year. 
• The closing cash balance should equal the cash in bank shown in the accounts.  If this is not the case then an explanation will be required with the application.
</t>
        </r>
      </text>
    </comment>
    <comment ref="E95" authorId="0">
      <text>
        <r>
          <rPr>
            <sz val="9"/>
            <color indexed="81"/>
            <rFont val="Tahoma"/>
            <family val="2"/>
          </rPr>
          <t xml:space="preserve">Sinking fund note
• The second note is a summary of how the sinking fund will change over time.  
• The LTA requires the facility/club to set up a sinking fund in CASH.  
• Sinking funds may NOT be treated as depreciation, the money within the sinking fund MUST result in the applicant having sufficient funds to replace the assets at the end of their lifespan
• It is a British Tennis requirement that the sinking fund is set-up as a separate cash reserve not as an appropriation of profit on an annual basis.
• In the Forecast the applicant should calculate sinking funds based on the amounts indicated on the Facilities tab. Indoor courts - the applicant should calculate the replacement value of the indoor courts and factor this is with forecasts going forward.
</t>
        </r>
      </text>
    </comment>
  </commentList>
</comments>
</file>

<file path=xl/sharedStrings.xml><?xml version="1.0" encoding="utf-8"?>
<sst xmlns="http://schemas.openxmlformats.org/spreadsheetml/2006/main" count="361" uniqueCount="242">
  <si>
    <t>Insurance</t>
  </si>
  <si>
    <t>Rates</t>
  </si>
  <si>
    <t>Bar Sales</t>
  </si>
  <si>
    <t>VAT</t>
  </si>
  <si>
    <t>Actuals</t>
  </si>
  <si>
    <t>Forecast</t>
  </si>
  <si>
    <t>£</t>
  </si>
  <si>
    <t>Tennis Programme</t>
  </si>
  <si>
    <t>A</t>
  </si>
  <si>
    <t>Depreciation - DO NOT DELETE</t>
  </si>
  <si>
    <t>Sports Equipment</t>
  </si>
  <si>
    <t>Staff Training</t>
  </si>
  <si>
    <t>Light &amp; Heat</t>
  </si>
  <si>
    <t>Bar &amp; Food Purchases</t>
  </si>
  <si>
    <t>Bank Charges</t>
  </si>
  <si>
    <t>B</t>
  </si>
  <si>
    <t xml:space="preserve">Operating profit/(loss) before tax &amp; dividends </t>
    <phoneticPr fontId="0" type="noConversion"/>
  </si>
  <si>
    <t>A-B=C</t>
  </si>
  <si>
    <t>Cashflow adjustments</t>
  </si>
  <si>
    <t>(Increase)/decrease in debtors &amp; prepayments</t>
  </si>
  <si>
    <t>(Increase)/decrease in stock</t>
  </si>
  <si>
    <t>Increase/(decrease) in creditors &amp; accruals (excl loans)</t>
  </si>
  <si>
    <t>Depreciation (will be entered automatically)</t>
  </si>
  <si>
    <t>Other non-cash items</t>
  </si>
  <si>
    <t>D</t>
  </si>
  <si>
    <t>Net cashflow from operations</t>
  </si>
  <si>
    <t>C+D = E</t>
  </si>
  <si>
    <t>Total project and club financing</t>
  </si>
  <si>
    <t>F</t>
  </si>
  <si>
    <t>G</t>
  </si>
  <si>
    <t>Tax received</t>
  </si>
  <si>
    <t>(Tax paid)</t>
  </si>
  <si>
    <t>H</t>
  </si>
  <si>
    <t>Net Cash Movement</t>
  </si>
  <si>
    <t>Sum E:I</t>
  </si>
  <si>
    <t>non S/F cash (C/F should always be more than the S/F)</t>
  </si>
  <si>
    <t>Balance B/F</t>
  </si>
  <si>
    <t>(Movement Out)</t>
  </si>
  <si>
    <t>Balance C/F</t>
  </si>
  <si>
    <t>Gym Equipment leasing</t>
  </si>
  <si>
    <t>Donations</t>
  </si>
  <si>
    <t>Interest paid</t>
  </si>
  <si>
    <t>Telephone</t>
  </si>
  <si>
    <t>Total</t>
  </si>
  <si>
    <t>£</t>
    <phoneticPr fontId="0" type="noConversion"/>
  </si>
  <si>
    <t>Yes</t>
  </si>
  <si>
    <t>Name</t>
  </si>
  <si>
    <t xml:space="preserve">Venue Name </t>
  </si>
  <si>
    <t>Indicator</t>
  </si>
  <si>
    <t>Number of junior members</t>
  </si>
  <si>
    <t>Bank Loan</t>
  </si>
  <si>
    <t>Members Loans</t>
  </si>
  <si>
    <t>LTA Loans</t>
  </si>
  <si>
    <t>Tennis Foundation Loans</t>
  </si>
  <si>
    <t>Other Loans (Specify)</t>
  </si>
  <si>
    <t>Mortgage</t>
  </si>
  <si>
    <t>Assumptions</t>
  </si>
  <si>
    <t>Can the club reclaim VAT?</t>
  </si>
  <si>
    <t>No</t>
  </si>
  <si>
    <t>Is membership VATable?</t>
  </si>
  <si>
    <t>Adult</t>
  </si>
  <si>
    <t>Junior</t>
  </si>
  <si>
    <t>Tennis Membership</t>
  </si>
  <si>
    <t>Indoor</t>
  </si>
  <si>
    <t>Outdoor</t>
  </si>
  <si>
    <t>Member indoor</t>
  </si>
  <si>
    <t>Pay and Play &amp; Floodlights</t>
  </si>
  <si>
    <t>Cashflow Checks</t>
  </si>
  <si>
    <t>Does the cash agree to accounts?</t>
  </si>
  <si>
    <t>Does the profit agree to accounts?</t>
  </si>
  <si>
    <t>Months that accounts run from/to:</t>
  </si>
  <si>
    <t>Minimum 5 years forecasting</t>
  </si>
  <si>
    <t>Total income</t>
  </si>
  <si>
    <t>Student</t>
  </si>
  <si>
    <t>Senior</t>
  </si>
  <si>
    <t>Family</t>
  </si>
  <si>
    <t>Working away</t>
  </si>
  <si>
    <t>Hockey</t>
  </si>
  <si>
    <t>Cricket</t>
  </si>
  <si>
    <t>Movement In (Tennis)</t>
  </si>
  <si>
    <t>Movement In (Other Facilities)</t>
  </si>
  <si>
    <t>Is an adequate sinking fund in place?</t>
  </si>
  <si>
    <t>Under 8</t>
  </si>
  <si>
    <t>Under 12</t>
  </si>
  <si>
    <t>Under 14</t>
  </si>
  <si>
    <t>Under 16</t>
  </si>
  <si>
    <t>Under 18</t>
  </si>
  <si>
    <t>Instructions</t>
  </si>
  <si>
    <t>Requirements</t>
  </si>
  <si>
    <t>Enter figures for 2 prior years if available</t>
  </si>
  <si>
    <t>Number of adult members</t>
  </si>
  <si>
    <t>Total number of tennis members</t>
  </si>
  <si>
    <t>Total number of pay and play users</t>
  </si>
  <si>
    <t>Data entry cells</t>
  </si>
  <si>
    <t>Total Adult</t>
  </si>
  <si>
    <t>Total Junior</t>
  </si>
  <si>
    <t>Other indoor category</t>
  </si>
  <si>
    <t>Indoor total</t>
  </si>
  <si>
    <t>Outdoor total</t>
  </si>
  <si>
    <t>Is pay and play VATable?</t>
  </si>
  <si>
    <t>Gym membership</t>
  </si>
  <si>
    <t>Football</t>
  </si>
  <si>
    <t>Rental Income</t>
  </si>
  <si>
    <t>Bank Interest Received</t>
  </si>
  <si>
    <t>Sundry Income</t>
  </si>
  <si>
    <t>Clothing</t>
  </si>
  <si>
    <t>Indoor Court Cleaning</t>
  </si>
  <si>
    <t>Grounds Maintenance</t>
  </si>
  <si>
    <t>Building Repairs &amp; Maintenance</t>
  </si>
  <si>
    <t>Floodlight Maintenance</t>
  </si>
  <si>
    <t>Advertising &amp; Marketing</t>
  </si>
  <si>
    <t>Legal, Professional, Accountancy etc</t>
  </si>
  <si>
    <t>General Expenses</t>
  </si>
  <si>
    <t>Rent</t>
  </si>
  <si>
    <t>Receipt of LTA Loan</t>
  </si>
  <si>
    <t>(LTA loan repayments)</t>
  </si>
  <si>
    <t>Total capital expenditure</t>
  </si>
  <si>
    <t>Total tax cash movement</t>
  </si>
  <si>
    <t>Cash balance brought forward (ensure agrees to accounts)</t>
  </si>
  <si>
    <t>Adult racket members</t>
  </si>
  <si>
    <t>Junior and mini racket members</t>
  </si>
  <si>
    <t>Coaching programme</t>
  </si>
  <si>
    <t>Cash allowing for SF</t>
  </si>
  <si>
    <t>Sinking fund</t>
  </si>
  <si>
    <t>Pay and play</t>
  </si>
  <si>
    <t>What is the % growth in children playing?</t>
  </si>
  <si>
    <t>What is the % growth in adults playing?</t>
  </si>
  <si>
    <t>Coach Retainer</t>
  </si>
  <si>
    <t>Coaching Court Hire</t>
  </si>
  <si>
    <t>[ENTER NEW INCOME HERE]</t>
  </si>
  <si>
    <t>Gym pay as you go</t>
  </si>
  <si>
    <t>Forecast player numbers to be entered on tabs "B. Tennis Membership" and "D. Pay and Play"</t>
  </si>
  <si>
    <t xml:space="preserve">Other Memberships </t>
  </si>
  <si>
    <t>Application</t>
  </si>
  <si>
    <t>Number of pay and play users (outdoors)</t>
  </si>
  <si>
    <t>Number of pay and play users (indoors)</t>
  </si>
  <si>
    <t>Additional category</t>
  </si>
  <si>
    <t>ask rob d</t>
  </si>
  <si>
    <t>LTA County</t>
  </si>
  <si>
    <t>Local Authority</t>
  </si>
  <si>
    <t>Number of Courts</t>
  </si>
  <si>
    <t>Number of Courts Floodlit</t>
  </si>
  <si>
    <t>Total Sinking Fund</t>
  </si>
  <si>
    <t>Type of Borrowing</t>
  </si>
  <si>
    <t>Amount Outstanding</t>
  </si>
  <si>
    <t>Repaid By</t>
  </si>
  <si>
    <t>Adults on the coaching programme</t>
  </si>
  <si>
    <t>Coaching Programme</t>
  </si>
  <si>
    <t>Juniors on the coaching programme</t>
  </si>
  <si>
    <t>Club</t>
  </si>
  <si>
    <t>Park/Community</t>
  </si>
  <si>
    <t>Education</t>
  </si>
  <si>
    <t>Freehold</t>
  </si>
  <si>
    <t>Licence</t>
  </si>
  <si>
    <t>Leasehold</t>
  </si>
  <si>
    <t>No Tenure</t>
  </si>
  <si>
    <t>21+</t>
  </si>
  <si>
    <t>Select from list</t>
  </si>
  <si>
    <t>1. About You</t>
  </si>
  <si>
    <t>Select From List</t>
  </si>
  <si>
    <t>Cell Entry Information</t>
  </si>
  <si>
    <t>Type of Courts</t>
  </si>
  <si>
    <t>Competitions and Events</t>
  </si>
  <si>
    <t>Venue Registration</t>
  </si>
  <si>
    <t>Coach Costs</t>
  </si>
  <si>
    <t>Not required</t>
  </si>
  <si>
    <t>Staff Wages</t>
  </si>
  <si>
    <t>Charitable Incorporated Organisation</t>
  </si>
  <si>
    <t>Other</t>
  </si>
  <si>
    <t>Company Limited by Shares</t>
  </si>
  <si>
    <t>Community Interest Company</t>
  </si>
  <si>
    <t>Cooperative and Community Benefit Societies</t>
  </si>
  <si>
    <t>Is your venue VAT registered?</t>
  </si>
  <si>
    <t>Total Growth</t>
  </si>
  <si>
    <t>Year end date of last financial statements</t>
  </si>
  <si>
    <t>A. Tennis Membership Income Workings</t>
  </si>
  <si>
    <t>B. Other Memberships / Sports Income Workings</t>
  </si>
  <si>
    <t>C. Pay and Play Income Workings</t>
  </si>
  <si>
    <t>Outdoor non floodlit</t>
  </si>
  <si>
    <t>Company Limited by Guarantee</t>
  </si>
  <si>
    <t>Subscriptions &amp; licences</t>
  </si>
  <si>
    <t>Inputs</t>
  </si>
  <si>
    <t>Not applicable</t>
  </si>
  <si>
    <t>Number of Porous Ashphalt Courts</t>
  </si>
  <si>
    <t>Number of Acrylic Courts</t>
  </si>
  <si>
    <t>Number of Artificial Grass Courts</t>
  </si>
  <si>
    <t>Number of Artificial Clay Courts</t>
  </si>
  <si>
    <t>Cash balance carried forward (CF)</t>
  </si>
  <si>
    <t xml:space="preserve">Please tell us whether there are any existing charges on your property. </t>
  </si>
  <si>
    <t>Venue Address inc. postcode</t>
  </si>
  <si>
    <t>Annual Sinking Fund Requirement</t>
  </si>
  <si>
    <t>Venue name</t>
  </si>
  <si>
    <t xml:space="preserve">Actual </t>
  </si>
  <si>
    <t>Member Floodlit Fee</t>
  </si>
  <si>
    <t>Member Floodlight Bookings</t>
  </si>
  <si>
    <t>Pay and Pay Non Lit</t>
  </si>
  <si>
    <t>Pay and Pay Floodlit</t>
  </si>
  <si>
    <t>Pay and Play No Lit</t>
  </si>
  <si>
    <t>Pay and Play Floodlit</t>
  </si>
  <si>
    <t>About You</t>
  </si>
  <si>
    <t>Tennis Member Income</t>
  </si>
  <si>
    <t>Other Member Income</t>
  </si>
  <si>
    <t>Social members</t>
  </si>
  <si>
    <t>1.1 Venue Details</t>
  </si>
  <si>
    <t>1.2 Facilities</t>
  </si>
  <si>
    <t>1.3 Current Borrowing</t>
  </si>
  <si>
    <t>3. Outcomes</t>
  </si>
  <si>
    <t>4. Cashflow Forecast</t>
  </si>
  <si>
    <t>4.1 INCOME</t>
  </si>
  <si>
    <t>4.2 EXPENDITURE</t>
  </si>
  <si>
    <t xml:space="preserve">4.3 Working capital movements and non-cash items </t>
  </si>
  <si>
    <t>4.4 Project and club/facility financing</t>
  </si>
  <si>
    <t>4.5 Capital expenditure and projects</t>
  </si>
  <si>
    <t>4.6 Tax</t>
  </si>
  <si>
    <t>4.7 Cash</t>
  </si>
  <si>
    <t>4.8 Sinking Fund (S/F)</t>
  </si>
  <si>
    <t>Asset purchases</t>
  </si>
  <si>
    <t>Details on the venue preparing a cashflow forecast</t>
  </si>
  <si>
    <t>Entry details for tennis membership numbers and price points</t>
  </si>
  <si>
    <t>Entry details for any other sports and non tennis memberships provided at the venue</t>
  </si>
  <si>
    <t>Entry details for any pay and play offerings</t>
  </si>
  <si>
    <t>This section will complete checks as to whether the cashflow has been prepared correctly</t>
  </si>
  <si>
    <t>A cashflow forecast. Some figures in this forecast have data entry tabs as detailed below</t>
  </si>
  <si>
    <t>Relevant KPIs measured by the LTA. These figures will be taken from your income workings</t>
  </si>
  <si>
    <t>Cells this colour require you to complete the information</t>
  </si>
  <si>
    <t>Cells with this wording have a pre populated list of options for you to select from</t>
  </si>
  <si>
    <t>2A. Tennis Membership Workings</t>
  </si>
  <si>
    <t>2B. Other Membership Workings</t>
  </si>
  <si>
    <t>2C. Pay and Play Workings</t>
  </si>
  <si>
    <t>4. Cashflow</t>
  </si>
  <si>
    <t>Financial Checks</t>
  </si>
  <si>
    <t>Venue Name &amp; Registration Code</t>
  </si>
  <si>
    <t>Pay and Play Bookings</t>
  </si>
  <si>
    <t>Pay and Play Price</t>
  </si>
  <si>
    <t>Pay and Play Income</t>
  </si>
  <si>
    <t xml:space="preserve">Tennis Membership Income </t>
  </si>
  <si>
    <t>Member Numbers</t>
  </si>
  <si>
    <t>Membership Prices</t>
  </si>
  <si>
    <t>(Annual)</t>
  </si>
  <si>
    <t>Tennis Membership Income</t>
  </si>
  <si>
    <t xml:space="preserve">Total Income </t>
  </si>
  <si>
    <t>Total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</si>
</sst>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Red]\-&quot;£&quot;#,##0"/>
    <numFmt numFmtId="8" formatCode="&quot;£&quot;#,##0.00;[Red]\-&quot;£&quot;#,##0.00"/>
    <numFmt numFmtId="43" formatCode="_-* #,##0.00_-;\-* #,##0.00_-;_-* &quot;-&quot;??_-;_-@_-"/>
    <numFmt numFmtId="164" formatCode="\ #,##0;\(#,##0\)"/>
    <numFmt numFmtId="165" formatCode="&quot;£&quot;#,##0.00"/>
    <numFmt numFmtId="166" formatCode="#,##0_ ;[Red]\-#,##0\ "/>
    <numFmt numFmtId="167" formatCode="&quot;£&quot;#,##0"/>
    <numFmt numFmtId="168" formatCode="d\-mmm\-yy"/>
    <numFmt numFmtId="169" formatCode="_(#,##0.0,,_);[Red]\(#,##0.0,,\);_(&quot;-&quot;_);_-@_-"/>
    <numFmt numFmtId="170" formatCode="_(#,##0.0,_);[Red]\(#,##0.0,\);_(&quot;-&quot;_);_-@_-"/>
    <numFmt numFmtId="171" formatCode="#,##0.00_ ;[Red]\-#,##0.00\ "/>
    <numFmt numFmtId="172" formatCode="_-* #,##0_-;\-* #,##0_-;_-* &quot;-&quot;??_-;_-@_-"/>
    <numFmt numFmtId="173" formatCode="_(#,##0_);\(#,##0\);_(&quot;-&quot;_);_-@_-"/>
  </numFmts>
  <fonts count="32">
    <font>
      <sz val="11"/>
      <color theme="1"/>
      <name val="Calibri"/>
      <family val="2"/>
      <scheme val="minor"/>
    </font>
    <font>
      <sz val="11"/>
      <color theme="1"/>
      <name val="Calibri"/>
      <family val="2"/>
      <scheme val="minor"/>
    </font>
    <font>
      <sz val="11"/>
      <color theme="1"/>
      <name val="Helvetica LT Std Light"/>
      <family val="2"/>
    </font>
    <font>
      <sz val="11"/>
      <name val="Arial"/>
      <family val="2"/>
    </font>
    <font>
      <b/>
      <sz val="11"/>
      <name val="Arial"/>
      <family val="2"/>
    </font>
    <font>
      <sz val="12"/>
      <color theme="1"/>
      <name val="Calibri"/>
      <family val="2"/>
      <scheme val="minor"/>
    </font>
    <font>
      <b/>
      <sz val="10"/>
      <name val="Arial"/>
      <family val="2"/>
    </font>
    <font>
      <sz val="10"/>
      <name val="Arial"/>
      <family val="2"/>
    </font>
    <font>
      <b/>
      <sz val="10"/>
      <color indexed="9"/>
      <name val="Arial"/>
      <family val="2"/>
    </font>
    <font>
      <sz val="9"/>
      <color indexed="81"/>
      <name val="Tahoma"/>
      <family val="2"/>
    </font>
    <font>
      <b/>
      <sz val="10"/>
      <color rgb="FFFF0000"/>
      <name val="Arial"/>
      <family val="2"/>
    </font>
    <font>
      <sz val="10"/>
      <color rgb="FFFF0000"/>
      <name val="Arial"/>
      <family val="2"/>
    </font>
    <font>
      <sz val="10"/>
      <color theme="1"/>
      <name val="Arial"/>
      <family val="2"/>
    </font>
    <font>
      <i/>
      <sz val="10"/>
      <color theme="1"/>
      <name val="Arial"/>
      <family val="2"/>
    </font>
    <font>
      <sz val="10"/>
      <color indexed="12"/>
      <name val="Arial"/>
      <family val="2"/>
    </font>
    <font>
      <sz val="10"/>
      <color theme="4" tint="-0.249977111117893"/>
      <name val="Arial"/>
      <family val="2"/>
    </font>
    <font>
      <b/>
      <u/>
      <sz val="10"/>
      <name val="Arial"/>
      <family val="2"/>
    </font>
    <font>
      <b/>
      <sz val="10"/>
      <color theme="0"/>
      <name val="Arial"/>
      <family val="2"/>
    </font>
    <font>
      <sz val="10"/>
      <name val="Arial"/>
      <family val="2"/>
    </font>
    <font>
      <u/>
      <sz val="10"/>
      <color theme="10"/>
      <name val="Arial"/>
      <family val="2"/>
    </font>
    <font>
      <sz val="10"/>
      <color indexed="9"/>
      <name val="Comic Sans MS"/>
      <family val="4"/>
    </font>
    <font>
      <sz val="10"/>
      <name val="Times New Roman"/>
      <family val="1"/>
    </font>
    <font>
      <b/>
      <sz val="16"/>
      <color theme="1"/>
      <name val="Arial"/>
      <family val="2"/>
    </font>
    <font>
      <sz val="16"/>
      <color rgb="FFFF0000"/>
      <name val="Arial"/>
      <family val="2"/>
    </font>
    <font>
      <b/>
      <sz val="10"/>
      <color theme="1"/>
      <name val="Arial"/>
      <family val="2"/>
    </font>
    <font>
      <sz val="10"/>
      <color indexed="9"/>
      <name val="Arial"/>
      <family val="2"/>
    </font>
    <font>
      <sz val="10"/>
      <color theme="0"/>
      <name val="Arial"/>
      <family val="2"/>
    </font>
    <font>
      <b/>
      <sz val="14"/>
      <color theme="0"/>
      <name val="Arial"/>
      <family val="2"/>
    </font>
    <font>
      <i/>
      <sz val="10"/>
      <name val="Arial"/>
      <family val="2"/>
    </font>
    <font>
      <b/>
      <sz val="11"/>
      <color theme="1"/>
      <name val="Calibri"/>
      <family val="2"/>
      <scheme val="minor"/>
    </font>
    <font>
      <sz val="11"/>
      <color theme="0"/>
      <name val="Arial"/>
      <family val="2"/>
    </font>
    <font>
      <b/>
      <sz val="11"/>
      <color indexed="9"/>
      <name val="Arial"/>
      <family val="2"/>
    </font>
  </fonts>
  <fills count="19">
    <fill>
      <patternFill patternType="none"/>
    </fill>
    <fill>
      <patternFill patternType="gray125"/>
    </fill>
    <fill>
      <patternFill patternType="solid">
        <fgColor theme="0" tint="-0.249977111117893"/>
        <bgColor indexed="64"/>
      </patternFill>
    </fill>
    <fill>
      <patternFill patternType="solid">
        <fgColor indexed="18"/>
        <bgColor indexed="64"/>
      </patternFill>
    </fill>
    <fill>
      <patternFill patternType="solid">
        <fgColor indexed="22"/>
        <bgColor indexed="64"/>
      </patternFill>
    </fill>
    <fill>
      <patternFill patternType="solid">
        <fgColor indexed="56"/>
        <bgColor indexed="64"/>
      </patternFill>
    </fill>
    <fill>
      <patternFill patternType="solid">
        <fgColor indexed="44"/>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8" tint="0.79998168889431442"/>
        <bgColor indexed="64"/>
      </patternFill>
    </fill>
    <fill>
      <patternFill patternType="solid">
        <fgColor rgb="FF000080"/>
        <bgColor indexed="64"/>
      </patternFill>
    </fill>
    <fill>
      <patternFill patternType="solid">
        <fgColor theme="0" tint="-0.499984740745262"/>
        <bgColor indexed="64"/>
      </patternFill>
    </fill>
    <fill>
      <patternFill patternType="solid">
        <fgColor rgb="FFFFFFCC"/>
        <bgColor indexed="64"/>
      </patternFill>
    </fill>
    <fill>
      <patternFill patternType="solid">
        <fgColor theme="0"/>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6" tint="0.39997558519241921"/>
        <bgColor indexed="64"/>
      </patternFill>
    </fill>
  </fills>
  <borders count="46">
    <border>
      <left/>
      <right/>
      <top/>
      <bottom/>
      <diagonal/>
    </border>
    <border>
      <left/>
      <right/>
      <top style="thin">
        <color indexed="64"/>
      </top>
      <bottom style="thin">
        <color indexed="64"/>
      </bottom>
      <diagonal/>
    </border>
    <border>
      <left/>
      <right/>
      <top/>
      <bottom style="thin">
        <color indexed="64"/>
      </bottom>
      <diagonal/>
    </border>
    <border>
      <left/>
      <right style="thin">
        <color auto="1"/>
      </right>
      <top/>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indexed="64"/>
      </left>
      <right/>
      <top/>
      <bottom style="thin">
        <color indexed="64"/>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indexed="64"/>
      </right>
      <top/>
      <bottom style="thin">
        <color indexed="64"/>
      </bottom>
      <diagonal/>
    </border>
    <border>
      <left style="thin">
        <color indexed="64"/>
      </left>
      <right/>
      <top/>
      <bottom/>
      <diagonal/>
    </border>
    <border>
      <left style="thin">
        <color indexed="64"/>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auto="1"/>
      </right>
      <top/>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bottom style="thin">
        <color indexed="64"/>
      </bottom>
      <diagonal/>
    </border>
    <border>
      <left style="thin">
        <color indexed="64"/>
      </left>
      <right style="dotted">
        <color indexed="64"/>
      </right>
      <top style="thin">
        <color indexed="64"/>
      </top>
      <bottom/>
      <diagonal/>
    </border>
    <border>
      <left/>
      <right style="dotted">
        <color indexed="64"/>
      </right>
      <top/>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diagonal/>
    </border>
    <border>
      <left/>
      <right/>
      <top style="medium">
        <color indexed="64"/>
      </top>
      <bottom/>
      <diagonal/>
    </border>
    <border>
      <left style="medium">
        <color indexed="64"/>
      </left>
      <right/>
      <top style="thin">
        <color indexed="64"/>
      </top>
      <bottom/>
      <diagonal/>
    </border>
    <border>
      <left style="thin">
        <color auto="1"/>
      </left>
      <right style="medium">
        <color indexed="64"/>
      </right>
      <top/>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dotted">
        <color indexed="64"/>
      </right>
      <top style="medium">
        <color indexed="64"/>
      </top>
      <bottom/>
      <diagonal/>
    </border>
    <border>
      <left style="thin">
        <color auto="1"/>
      </left>
      <right style="medium">
        <color indexed="64"/>
      </right>
      <top style="medium">
        <color indexed="64"/>
      </top>
      <bottom/>
      <diagonal/>
    </border>
    <border>
      <left/>
      <right style="medium">
        <color indexed="64"/>
      </right>
      <top style="thin">
        <color indexed="64"/>
      </top>
      <bottom/>
      <diagonal/>
    </border>
  </borders>
  <cellStyleXfs count="1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5" fillId="0" borderId="0"/>
    <xf numFmtId="0" fontId="1" fillId="0" borderId="0"/>
    <xf numFmtId="0" fontId="7" fillId="0" borderId="0"/>
    <xf numFmtId="43" fontId="7" fillId="0" borderId="0" applyFont="0" applyFill="0" applyBorder="0" applyAlignment="0" applyProtection="0"/>
    <xf numFmtId="0" fontId="7" fillId="0" borderId="0"/>
    <xf numFmtId="0" fontId="18" fillId="0" borderId="0"/>
    <xf numFmtId="0" fontId="19" fillId="0" borderId="0" applyNumberFormat="0" applyFill="0" applyBorder="0" applyAlignment="0" applyProtection="0"/>
    <xf numFmtId="0" fontId="20" fillId="3" borderId="0">
      <alignment vertical="top"/>
    </xf>
    <xf numFmtId="168" fontId="21" fillId="0" borderId="0" applyFont="0" applyFill="0" applyBorder="0" applyAlignment="0" applyProtection="0"/>
    <xf numFmtId="169" fontId="21" fillId="0" borderId="0" applyFont="0" applyFill="0" applyBorder="0" applyAlignment="0" applyProtection="0"/>
    <xf numFmtId="9" fontId="7" fillId="0" borderId="0" applyFont="0" applyFill="0" applyBorder="0" applyAlignment="0" applyProtection="0"/>
    <xf numFmtId="170" fontId="21" fillId="0" borderId="0" applyFont="0" applyFill="0" applyBorder="0" applyAlignment="0" applyProtection="0"/>
  </cellStyleXfs>
  <cellXfs count="313">
    <xf numFmtId="0" fontId="0" fillId="0" borderId="0" xfId="0"/>
    <xf numFmtId="0" fontId="7" fillId="4" borderId="4" xfId="4" applyFont="1" applyFill="1" applyBorder="1" applyProtection="1"/>
    <xf numFmtId="0" fontId="7" fillId="0" borderId="0" xfId="4" applyFont="1" applyBorder="1" applyProtection="1"/>
    <xf numFmtId="0" fontId="6" fillId="4" borderId="9" xfId="4" applyFont="1" applyFill="1" applyBorder="1" applyAlignment="1" applyProtection="1">
      <alignment horizontal="left"/>
    </xf>
    <xf numFmtId="0" fontId="6" fillId="4" borderId="2" xfId="4" applyFont="1" applyFill="1" applyBorder="1" applyAlignment="1" applyProtection="1">
      <alignment horizontal="center" wrapText="1"/>
    </xf>
    <xf numFmtId="0" fontId="6" fillId="0" borderId="0" xfId="4" applyFont="1" applyFill="1" applyBorder="1" applyAlignment="1" applyProtection="1">
      <alignment horizontal="left"/>
    </xf>
    <xf numFmtId="0" fontId="6" fillId="0" borderId="0" xfId="4" applyFont="1" applyFill="1" applyBorder="1" applyAlignment="1" applyProtection="1">
      <alignment horizontal="center" wrapText="1"/>
    </xf>
    <xf numFmtId="164" fontId="6" fillId="0" borderId="0" xfId="4" applyNumberFormat="1" applyFont="1" applyBorder="1" applyProtection="1"/>
    <xf numFmtId="0" fontId="12" fillId="0" borderId="0" xfId="0" applyFont="1"/>
    <xf numFmtId="0" fontId="12" fillId="0" borderId="0" xfId="0" applyFont="1" applyBorder="1"/>
    <xf numFmtId="0" fontId="12" fillId="0" borderId="0" xfId="0" applyFont="1" applyFill="1"/>
    <xf numFmtId="0" fontId="6" fillId="0" borderId="0" xfId="4" applyFont="1" applyBorder="1" applyAlignment="1" applyProtection="1">
      <alignment horizontal="right"/>
    </xf>
    <xf numFmtId="0" fontId="7" fillId="0" borderId="0" xfId="4" applyFont="1" applyBorder="1" applyAlignment="1" applyProtection="1">
      <alignment vertical="center"/>
    </xf>
    <xf numFmtId="0" fontId="14" fillId="0" borderId="0" xfId="4" applyFont="1" applyFill="1" applyBorder="1" applyAlignment="1" applyProtection="1">
      <alignment horizontal="left"/>
    </xf>
    <xf numFmtId="0" fontId="7" fillId="0" borderId="0" xfId="4" applyFont="1" applyFill="1" applyBorder="1" applyAlignment="1" applyProtection="1">
      <alignment vertical="center"/>
    </xf>
    <xf numFmtId="0" fontId="7" fillId="0" borderId="6" xfId="4" applyFont="1" applyBorder="1" applyAlignment="1" applyProtection="1">
      <alignment horizontal="left"/>
    </xf>
    <xf numFmtId="0" fontId="7" fillId="0" borderId="2" xfId="4" applyFont="1" applyBorder="1" applyAlignment="1" applyProtection="1">
      <alignment vertical="center"/>
    </xf>
    <xf numFmtId="0" fontId="7" fillId="0" borderId="4" xfId="4" applyFont="1" applyBorder="1" applyAlignment="1" applyProtection="1">
      <alignment vertical="center"/>
    </xf>
    <xf numFmtId="0" fontId="7" fillId="4" borderId="2" xfId="4" applyFont="1" applyFill="1" applyBorder="1" applyAlignment="1" applyProtection="1">
      <alignment vertical="center"/>
    </xf>
    <xf numFmtId="164" fontId="6" fillId="0" borderId="0" xfId="4" applyNumberFormat="1" applyFont="1" applyFill="1" applyBorder="1" applyProtection="1"/>
    <xf numFmtId="0" fontId="16" fillId="0" borderId="0" xfId="4" applyFont="1" applyBorder="1" applyAlignment="1" applyProtection="1">
      <alignment horizontal="left"/>
    </xf>
    <xf numFmtId="0" fontId="6" fillId="0" borderId="0" xfId="4" applyFont="1" applyBorder="1" applyAlignment="1" applyProtection="1">
      <alignment horizontal="left"/>
    </xf>
    <xf numFmtId="0" fontId="6" fillId="0" borderId="6" xfId="4" applyFont="1" applyFill="1" applyBorder="1" applyAlignment="1" applyProtection="1">
      <alignment horizontal="left"/>
    </xf>
    <xf numFmtId="0" fontId="7" fillId="0" borderId="0" xfId="4" applyFont="1" applyFill="1" applyBorder="1" applyProtection="1"/>
    <xf numFmtId="164" fontId="6" fillId="0" borderId="4" xfId="4" applyNumberFormat="1" applyFont="1" applyFill="1" applyBorder="1" applyProtection="1"/>
    <xf numFmtId="0" fontId="6" fillId="0" borderId="0" xfId="4" applyFont="1" applyBorder="1" applyAlignment="1" applyProtection="1">
      <alignment horizontal="center"/>
    </xf>
    <xf numFmtId="0" fontId="7" fillId="0" borderId="10" xfId="4" applyFont="1" applyBorder="1" applyAlignment="1" applyProtection="1">
      <alignment horizontal="left"/>
    </xf>
    <xf numFmtId="0" fontId="7" fillId="0" borderId="2" xfId="4" applyFont="1" applyBorder="1" applyProtection="1"/>
    <xf numFmtId="0" fontId="6" fillId="4" borderId="9" xfId="4" applyFont="1" applyFill="1" applyBorder="1" applyAlignment="1" applyProtection="1">
      <alignment horizontal="left" vertical="center"/>
    </xf>
    <xf numFmtId="0" fontId="6" fillId="4" borderId="2" xfId="4" applyFont="1" applyFill="1" applyBorder="1" applyAlignment="1" applyProtection="1">
      <alignment horizontal="center" vertical="center"/>
    </xf>
    <xf numFmtId="0" fontId="7" fillId="0" borderId="0" xfId="4" applyFont="1" applyAlignment="1" applyProtection="1">
      <alignment vertical="center"/>
    </xf>
    <xf numFmtId="0" fontId="7" fillId="4" borderId="1" xfId="4" applyFont="1" applyFill="1" applyBorder="1" applyProtection="1"/>
    <xf numFmtId="0" fontId="7" fillId="4" borderId="1" xfId="4" applyFont="1" applyFill="1" applyBorder="1" applyAlignment="1" applyProtection="1">
      <alignment vertical="center"/>
    </xf>
    <xf numFmtId="0" fontId="6" fillId="0" borderId="6" xfId="4" applyFont="1" applyBorder="1" applyAlignment="1" applyProtection="1">
      <alignment horizontal="left"/>
    </xf>
    <xf numFmtId="0" fontId="6" fillId="4" borderId="7" xfId="4" applyFont="1" applyFill="1" applyBorder="1" applyAlignment="1" applyProtection="1">
      <alignment horizontal="left" vertical="center"/>
    </xf>
    <xf numFmtId="0" fontId="6" fillId="4" borderId="1" xfId="4" applyFont="1" applyFill="1" applyBorder="1" applyAlignment="1" applyProtection="1">
      <alignment horizontal="center" vertical="center"/>
    </xf>
    <xf numFmtId="0" fontId="7" fillId="0" borderId="0" xfId="4" applyFont="1" applyBorder="1" applyAlignment="1" applyProtection="1">
      <alignment horizontal="left"/>
    </xf>
    <xf numFmtId="164" fontId="7" fillId="0" borderId="0" xfId="4" applyNumberFormat="1" applyFont="1" applyBorder="1" applyProtection="1"/>
    <xf numFmtId="0" fontId="6" fillId="4" borderId="5" xfId="4" applyFont="1" applyFill="1" applyBorder="1" applyAlignment="1" applyProtection="1">
      <alignment horizontal="left"/>
    </xf>
    <xf numFmtId="0" fontId="7" fillId="4" borderId="4" xfId="4" applyFont="1" applyFill="1" applyBorder="1" applyAlignment="1" applyProtection="1">
      <alignment vertical="center"/>
    </xf>
    <xf numFmtId="0" fontId="7" fillId="0" borderId="5" xfId="4" applyFont="1" applyBorder="1" applyAlignment="1" applyProtection="1">
      <alignment horizontal="left"/>
    </xf>
    <xf numFmtId="0" fontId="7" fillId="0" borderId="4" xfId="4" applyFont="1" applyBorder="1" applyProtection="1"/>
    <xf numFmtId="0" fontId="6" fillId="0" borderId="4" xfId="4" applyFont="1" applyBorder="1" applyAlignment="1" applyProtection="1">
      <alignment horizontal="center"/>
    </xf>
    <xf numFmtId="0" fontId="10" fillId="0" borderId="6" xfId="4" applyFont="1" applyBorder="1" applyAlignment="1" applyProtection="1">
      <alignment horizontal="left"/>
    </xf>
    <xf numFmtId="0" fontId="6" fillId="4" borderId="11" xfId="4" applyFont="1" applyFill="1" applyBorder="1" applyAlignment="1" applyProtection="1">
      <alignment horizontal="left"/>
    </xf>
    <xf numFmtId="0" fontId="7" fillId="4" borderId="12" xfId="4" applyFont="1" applyFill="1" applyBorder="1" applyProtection="1"/>
    <xf numFmtId="0" fontId="7" fillId="4" borderId="12" xfId="4" applyFont="1" applyFill="1" applyBorder="1" applyAlignment="1" applyProtection="1">
      <alignment vertical="center"/>
    </xf>
    <xf numFmtId="0" fontId="7" fillId="6" borderId="9" xfId="4" applyFont="1" applyFill="1" applyBorder="1" applyAlignment="1" applyProtection="1">
      <alignment horizontal="left"/>
    </xf>
    <xf numFmtId="0" fontId="7" fillId="6" borderId="2" xfId="4" applyFont="1" applyFill="1" applyBorder="1" applyProtection="1"/>
    <xf numFmtId="0" fontId="7" fillId="6" borderId="2" xfId="4" applyFont="1" applyFill="1" applyBorder="1" applyAlignment="1" applyProtection="1">
      <alignment vertical="center"/>
    </xf>
    <xf numFmtId="0" fontId="6" fillId="0" borderId="5" xfId="4" applyFont="1" applyBorder="1" applyAlignment="1" applyProtection="1">
      <alignment horizontal="left"/>
    </xf>
    <xf numFmtId="0" fontId="6" fillId="4" borderId="1" xfId="4" applyFont="1" applyFill="1" applyBorder="1" applyProtection="1"/>
    <xf numFmtId="0" fontId="6" fillId="4" borderId="1" xfId="4" applyFont="1" applyFill="1" applyBorder="1" applyAlignment="1" applyProtection="1">
      <alignment vertical="center"/>
    </xf>
    <xf numFmtId="0" fontId="8" fillId="3" borderId="2" xfId="4" applyFont="1" applyFill="1" applyBorder="1" applyAlignment="1" applyProtection="1">
      <alignment vertical="center"/>
    </xf>
    <xf numFmtId="0" fontId="14" fillId="0" borderId="0" xfId="4" applyFont="1" applyBorder="1" applyAlignment="1" applyProtection="1">
      <alignment horizontal="left"/>
    </xf>
    <xf numFmtId="0" fontId="18" fillId="0" borderId="0" xfId="9"/>
    <xf numFmtId="0" fontId="3" fillId="0" borderId="0" xfId="9" applyFont="1"/>
    <xf numFmtId="0" fontId="7" fillId="0" borderId="0" xfId="11" applyFont="1" applyFill="1" applyBorder="1" applyAlignment="1" applyProtection="1">
      <alignment vertical="center" wrapText="1"/>
    </xf>
    <xf numFmtId="0" fontId="7" fillId="0" borderId="0" xfId="9" applyFont="1" applyProtection="1"/>
    <xf numFmtId="0" fontId="7" fillId="0" borderId="18" xfId="4" applyFont="1" applyBorder="1" applyAlignment="1" applyProtection="1">
      <alignment horizontal="left"/>
    </xf>
    <xf numFmtId="0" fontId="22" fillId="0" borderId="0" xfId="0" applyFont="1"/>
    <xf numFmtId="0" fontId="12" fillId="0" borderId="0" xfId="0" applyFont="1" applyAlignment="1">
      <alignment horizontal="right"/>
    </xf>
    <xf numFmtId="0" fontId="13" fillId="0" borderId="0" xfId="0" applyFont="1"/>
    <xf numFmtId="0" fontId="23" fillId="0" borderId="0" xfId="0" applyFont="1"/>
    <xf numFmtId="9" fontId="12" fillId="0" borderId="0" xfId="2" applyFont="1" applyAlignment="1">
      <alignment horizontal="right"/>
    </xf>
    <xf numFmtId="0" fontId="12" fillId="0" borderId="0" xfId="4" applyFont="1" applyProtection="1"/>
    <xf numFmtId="0" fontId="6" fillId="0" borderId="0" xfId="9" applyFont="1" applyFill="1" applyBorder="1" applyAlignment="1" applyProtection="1">
      <alignment horizontal="right"/>
    </xf>
    <xf numFmtId="0" fontId="24" fillId="0" borderId="0" xfId="0" applyFont="1"/>
    <xf numFmtId="9" fontId="12" fillId="0" borderId="0" xfId="2" applyFont="1"/>
    <xf numFmtId="0" fontId="24" fillId="0" borderId="14" xfId="0" applyFont="1" applyBorder="1"/>
    <xf numFmtId="0" fontId="24" fillId="0" borderId="0" xfId="0" applyFont="1" applyBorder="1" applyAlignment="1">
      <alignment horizontal="right"/>
    </xf>
    <xf numFmtId="0" fontId="24" fillId="0" borderId="3" xfId="0" applyFont="1" applyBorder="1" applyAlignment="1">
      <alignment horizontal="right"/>
    </xf>
    <xf numFmtId="0" fontId="12" fillId="0" borderId="14" xfId="0" applyFont="1" applyBorder="1"/>
    <xf numFmtId="171" fontId="12" fillId="0" borderId="0" xfId="0" applyNumberFormat="1" applyFont="1" applyBorder="1"/>
    <xf numFmtId="171" fontId="12" fillId="0" borderId="3" xfId="0" applyNumberFormat="1" applyFont="1" applyBorder="1"/>
    <xf numFmtId="0" fontId="12" fillId="0" borderId="3" xfId="0" applyFont="1" applyBorder="1"/>
    <xf numFmtId="166" fontId="12" fillId="0" borderId="0" xfId="0" applyNumberFormat="1" applyFont="1" applyBorder="1"/>
    <xf numFmtId="166" fontId="12" fillId="0" borderId="3" xfId="0" applyNumberFormat="1" applyFont="1" applyBorder="1"/>
    <xf numFmtId="0" fontId="24" fillId="0" borderId="15" xfId="0" applyFont="1" applyBorder="1"/>
    <xf numFmtId="166" fontId="12" fillId="0" borderId="0" xfId="0" applyNumberFormat="1" applyFont="1"/>
    <xf numFmtId="0" fontId="13" fillId="0" borderId="0" xfId="0" applyFont="1" applyBorder="1"/>
    <xf numFmtId="0" fontId="12" fillId="0" borderId="18" xfId="0" applyFont="1" applyBorder="1"/>
    <xf numFmtId="0" fontId="12" fillId="0" borderId="0" xfId="0" applyFont="1" applyBorder="1" applyAlignment="1">
      <alignment horizontal="right"/>
    </xf>
    <xf numFmtId="0" fontId="24" fillId="0" borderId="0" xfId="0" applyFont="1" applyAlignment="1">
      <alignment wrapText="1"/>
    </xf>
    <xf numFmtId="8" fontId="12" fillId="0" borderId="0" xfId="0" applyNumberFormat="1" applyFont="1" applyFill="1" applyBorder="1"/>
    <xf numFmtId="8" fontId="12" fillId="0" borderId="3" xfId="0" applyNumberFormat="1" applyFont="1" applyFill="1" applyBorder="1"/>
    <xf numFmtId="0" fontId="24" fillId="0" borderId="18" xfId="0" applyFont="1" applyBorder="1"/>
    <xf numFmtId="0" fontId="12" fillId="0" borderId="14" xfId="0" applyFont="1" applyFill="1" applyBorder="1"/>
    <xf numFmtId="0" fontId="12" fillId="0" borderId="0" xfId="0" applyFont="1" applyFill="1" applyBorder="1"/>
    <xf numFmtId="0" fontId="12" fillId="0" borderId="3" xfId="0" applyFont="1" applyFill="1" applyBorder="1"/>
    <xf numFmtId="0" fontId="17" fillId="11" borderId="19" xfId="0" applyFont="1" applyFill="1" applyBorder="1"/>
    <xf numFmtId="0" fontId="17" fillId="11" borderId="20" xfId="0" applyFont="1" applyFill="1" applyBorder="1"/>
    <xf numFmtId="0" fontId="17" fillId="11" borderId="21" xfId="0" applyFont="1" applyFill="1" applyBorder="1"/>
    <xf numFmtId="0" fontId="17" fillId="11" borderId="14" xfId="0" applyFont="1" applyFill="1" applyBorder="1"/>
    <xf numFmtId="0" fontId="17" fillId="11" borderId="0" xfId="0" applyFont="1" applyFill="1" applyBorder="1" applyAlignment="1">
      <alignment horizontal="right"/>
    </xf>
    <xf numFmtId="0" fontId="17" fillId="11" borderId="3" xfId="0" applyFont="1" applyFill="1" applyBorder="1" applyAlignment="1">
      <alignment horizontal="right"/>
    </xf>
    <xf numFmtId="0" fontId="17" fillId="11" borderId="0" xfId="0" applyFont="1" applyFill="1" applyBorder="1"/>
    <xf numFmtId="0" fontId="17" fillId="11" borderId="3" xfId="0" applyFont="1" applyFill="1" applyBorder="1"/>
    <xf numFmtId="0" fontId="26" fillId="11" borderId="14" xfId="0" applyFont="1" applyFill="1" applyBorder="1"/>
    <xf numFmtId="6" fontId="12" fillId="0" borderId="0" xfId="0" applyNumberFormat="1" applyFont="1" applyBorder="1"/>
    <xf numFmtId="6" fontId="12" fillId="0" borderId="3" xfId="0" applyNumberFormat="1" applyFont="1" applyBorder="1"/>
    <xf numFmtId="0" fontId="24" fillId="0" borderId="27" xfId="0" applyFont="1" applyBorder="1"/>
    <xf numFmtId="6" fontId="24" fillId="0" borderId="28" xfId="0" applyNumberFormat="1" applyFont="1" applyBorder="1"/>
    <xf numFmtId="6" fontId="24" fillId="0" borderId="29" xfId="0" applyNumberFormat="1" applyFont="1" applyBorder="1"/>
    <xf numFmtId="0" fontId="17" fillId="0" borderId="18" xfId="0" applyFont="1" applyFill="1" applyBorder="1"/>
    <xf numFmtId="0" fontId="17" fillId="0" borderId="0" xfId="0" applyFont="1" applyFill="1" applyBorder="1" applyAlignment="1">
      <alignment horizontal="right"/>
    </xf>
    <xf numFmtId="0" fontId="17" fillId="0" borderId="3" xfId="0" applyFont="1" applyFill="1" applyBorder="1" applyAlignment="1">
      <alignment horizontal="right"/>
    </xf>
    <xf numFmtId="167" fontId="12" fillId="0" borderId="0" xfId="0" applyNumberFormat="1" applyFont="1" applyBorder="1"/>
    <xf numFmtId="167" fontId="12" fillId="0" borderId="3" xfId="0" applyNumberFormat="1" applyFont="1" applyBorder="1"/>
    <xf numFmtId="167" fontId="24" fillId="0" borderId="1" xfId="0" applyNumberFormat="1" applyFont="1" applyBorder="1"/>
    <xf numFmtId="167" fontId="24" fillId="0" borderId="8" xfId="0" applyNumberFormat="1" applyFont="1" applyBorder="1"/>
    <xf numFmtId="0" fontId="25" fillId="3" borderId="0" xfId="9" applyFont="1" applyFill="1" applyBorder="1" applyAlignment="1">
      <alignment vertical="center"/>
    </xf>
    <xf numFmtId="0" fontId="25" fillId="0" borderId="0" xfId="9" applyFont="1" applyFill="1" applyBorder="1" applyAlignment="1">
      <alignment vertical="center"/>
    </xf>
    <xf numFmtId="0" fontId="12" fillId="0" borderId="0" xfId="11" applyFont="1" applyFill="1" applyBorder="1" applyAlignment="1" applyProtection="1">
      <alignment vertical="center" wrapText="1"/>
    </xf>
    <xf numFmtId="0" fontId="8" fillId="5" borderId="24" xfId="9" applyFont="1" applyFill="1" applyBorder="1" applyProtection="1"/>
    <xf numFmtId="0" fontId="8" fillId="0" borderId="18" xfId="9" applyFont="1" applyFill="1" applyBorder="1" applyAlignment="1" applyProtection="1">
      <alignment horizontal="right"/>
    </xf>
    <xf numFmtId="0" fontId="8" fillId="0" borderId="3" xfId="9" applyFont="1" applyFill="1" applyBorder="1" applyAlignment="1" applyProtection="1">
      <alignment horizontal="right"/>
    </xf>
    <xf numFmtId="0" fontId="17" fillId="9" borderId="24" xfId="9" applyFont="1" applyFill="1" applyBorder="1" applyProtection="1"/>
    <xf numFmtId="0" fontId="17" fillId="9" borderId="24" xfId="9" applyNumberFormat="1" applyFont="1" applyFill="1" applyBorder="1" applyProtection="1"/>
    <xf numFmtId="0" fontId="17" fillId="9" borderId="31" xfId="9" applyFont="1" applyFill="1" applyBorder="1" applyAlignment="1" applyProtection="1">
      <alignment horizontal="right"/>
    </xf>
    <xf numFmtId="0" fontId="6" fillId="0" borderId="18" xfId="9" applyFont="1" applyFill="1" applyBorder="1" applyAlignment="1" applyProtection="1">
      <alignment horizontal="right"/>
    </xf>
    <xf numFmtId="0" fontId="6" fillId="0" borderId="32" xfId="9" applyFont="1" applyFill="1" applyBorder="1" applyAlignment="1" applyProtection="1">
      <alignment horizontal="right"/>
    </xf>
    <xf numFmtId="3" fontId="12" fillId="0" borderId="0" xfId="0" applyNumberFormat="1" applyFont="1" applyBorder="1"/>
    <xf numFmtId="3" fontId="12" fillId="0" borderId="3" xfId="0" applyNumberFormat="1" applyFont="1" applyBorder="1"/>
    <xf numFmtId="0" fontId="12" fillId="0" borderId="18" xfId="0" applyFont="1" applyFill="1" applyBorder="1"/>
    <xf numFmtId="165" fontId="12" fillId="0" borderId="0" xfId="0" applyNumberFormat="1" applyFont="1" applyFill="1" applyBorder="1"/>
    <xf numFmtId="165" fontId="12" fillId="0" borderId="3" xfId="0" applyNumberFormat="1" applyFont="1" applyFill="1" applyBorder="1"/>
    <xf numFmtId="166" fontId="12" fillId="0" borderId="0" xfId="0" applyNumberFormat="1" applyFont="1" applyFill="1" applyBorder="1"/>
    <xf numFmtId="166" fontId="12" fillId="0" borderId="3" xfId="0" applyNumberFormat="1" applyFont="1" applyFill="1" applyBorder="1"/>
    <xf numFmtId="0" fontId="26" fillId="11" borderId="0" xfId="0" applyFont="1" applyFill="1"/>
    <xf numFmtId="0" fontId="12" fillId="0" borderId="0" xfId="0" applyFont="1" applyProtection="1"/>
    <xf numFmtId="173" fontId="6" fillId="0" borderId="0" xfId="4" applyNumberFormat="1" applyFont="1" applyBorder="1" applyAlignment="1" applyProtection="1">
      <alignment horizontal="right"/>
    </xf>
    <xf numFmtId="173" fontId="7" fillId="0" borderId="0" xfId="4" applyNumberFormat="1" applyFont="1" applyFill="1" applyBorder="1" applyProtection="1"/>
    <xf numFmtId="173" fontId="7" fillId="0" borderId="0" xfId="4" applyNumberFormat="1" applyFont="1" applyBorder="1" applyProtection="1"/>
    <xf numFmtId="173" fontId="6" fillId="4" borderId="2" xfId="4" applyNumberFormat="1" applyFont="1" applyFill="1" applyBorder="1" applyProtection="1"/>
    <xf numFmtId="173" fontId="6" fillId="0" borderId="0" xfId="4" applyNumberFormat="1" applyFont="1" applyFill="1" applyBorder="1" applyProtection="1"/>
    <xf numFmtId="173" fontId="6" fillId="0" borderId="0" xfId="4" applyNumberFormat="1" applyFont="1" applyBorder="1" applyProtection="1"/>
    <xf numFmtId="173" fontId="6" fillId="0" borderId="0" xfId="4" applyNumberFormat="1" applyFont="1" applyBorder="1" applyAlignment="1" applyProtection="1">
      <alignment horizontal="right" vertical="center"/>
    </xf>
    <xf numFmtId="173" fontId="7" fillId="0" borderId="0" xfId="4" applyNumberFormat="1" applyFont="1" applyFill="1" applyBorder="1" applyAlignment="1" applyProtection="1">
      <alignment vertical="center"/>
    </xf>
    <xf numFmtId="173" fontId="6" fillId="0" borderId="2" xfId="4" applyNumberFormat="1" applyFont="1" applyBorder="1" applyProtection="1"/>
    <xf numFmtId="173" fontId="6" fillId="4" borderId="2" xfId="4" applyNumberFormat="1" applyFont="1" applyFill="1" applyBorder="1" applyAlignment="1" applyProtection="1">
      <alignment vertical="center"/>
    </xf>
    <xf numFmtId="173" fontId="6" fillId="4" borderId="1" xfId="4" applyNumberFormat="1" applyFont="1" applyFill="1" applyBorder="1" applyAlignment="1" applyProtection="1">
      <alignment vertical="center"/>
    </xf>
    <xf numFmtId="173" fontId="6" fillId="2" borderId="12" xfId="4" applyNumberFormat="1" applyFont="1" applyFill="1" applyBorder="1" applyProtection="1"/>
    <xf numFmtId="173" fontId="7" fillId="6" borderId="2" xfId="4" applyNumberFormat="1" applyFont="1" applyFill="1" applyBorder="1" applyProtection="1"/>
    <xf numFmtId="173" fontId="7" fillId="0" borderId="0" xfId="4" applyNumberFormat="1" applyFont="1" applyBorder="1" applyAlignment="1" applyProtection="1">
      <alignment vertical="center"/>
    </xf>
    <xf numFmtId="173" fontId="6" fillId="4" borderId="1" xfId="4" applyNumberFormat="1" applyFont="1" applyFill="1" applyBorder="1" applyProtection="1"/>
    <xf numFmtId="0" fontId="17" fillId="12" borderId="10" xfId="4" applyFont="1" applyFill="1" applyBorder="1" applyAlignment="1" applyProtection="1">
      <alignment horizontal="left"/>
    </xf>
    <xf numFmtId="0" fontId="26" fillId="12" borderId="2" xfId="4" applyFont="1" applyFill="1" applyBorder="1" applyAlignment="1" applyProtection="1">
      <alignment vertical="center"/>
    </xf>
    <xf numFmtId="0" fontId="17" fillId="12" borderId="2" xfId="4" applyFont="1" applyFill="1" applyBorder="1" applyAlignment="1" applyProtection="1">
      <alignment horizontal="center"/>
    </xf>
    <xf numFmtId="173" fontId="17" fillId="12" borderId="2" xfId="4" applyNumberFormat="1" applyFont="1" applyFill="1" applyBorder="1" applyProtection="1"/>
    <xf numFmtId="0" fontId="11" fillId="0" borderId="18" xfId="4" applyFont="1" applyBorder="1" applyAlignment="1" applyProtection="1"/>
    <xf numFmtId="0" fontId="11" fillId="0" borderId="0" xfId="4" applyFont="1" applyBorder="1" applyAlignment="1" applyProtection="1"/>
    <xf numFmtId="0" fontId="17" fillId="12" borderId="25" xfId="4" applyFont="1" applyFill="1" applyBorder="1" applyAlignment="1" applyProtection="1">
      <alignment horizontal="left"/>
    </xf>
    <xf numFmtId="0" fontId="17" fillId="12" borderId="26" xfId="4" applyFont="1" applyFill="1" applyBorder="1" applyAlignment="1" applyProtection="1">
      <alignment vertical="center"/>
    </xf>
    <xf numFmtId="0" fontId="17" fillId="12" borderId="26" xfId="4" applyFont="1" applyFill="1" applyBorder="1" applyAlignment="1" applyProtection="1">
      <alignment horizontal="center"/>
    </xf>
    <xf numFmtId="173" fontId="17" fillId="12" borderId="26" xfId="4" applyNumberFormat="1" applyFont="1" applyFill="1" applyBorder="1" applyProtection="1"/>
    <xf numFmtId="0" fontId="7" fillId="2" borderId="28" xfId="4" applyFont="1" applyFill="1" applyBorder="1" applyAlignment="1" applyProtection="1">
      <alignment vertical="center"/>
    </xf>
    <xf numFmtId="0" fontId="6" fillId="2" borderId="28" xfId="4" applyFont="1" applyFill="1" applyBorder="1" applyAlignment="1" applyProtection="1">
      <alignment horizontal="center"/>
    </xf>
    <xf numFmtId="173" fontId="6" fillId="2" borderId="28" xfId="4" applyNumberFormat="1" applyFont="1" applyFill="1" applyBorder="1" applyProtection="1"/>
    <xf numFmtId="0" fontId="6" fillId="2" borderId="27" xfId="4" applyFont="1" applyFill="1" applyBorder="1" applyAlignment="1" applyProtection="1">
      <alignment horizontal="left"/>
    </xf>
    <xf numFmtId="0" fontId="7" fillId="0" borderId="18" xfId="4" applyFont="1" applyFill="1" applyBorder="1" applyAlignment="1" applyProtection="1">
      <alignment horizontal="left"/>
    </xf>
    <xf numFmtId="0" fontId="6" fillId="0" borderId="0" xfId="4" applyFont="1" applyFill="1" applyBorder="1" applyAlignment="1" applyProtection="1">
      <alignment vertical="center"/>
    </xf>
    <xf numFmtId="164" fontId="7" fillId="0" borderId="0" xfId="4" applyNumberFormat="1" applyFont="1" applyFill="1" applyBorder="1" applyProtection="1"/>
    <xf numFmtId="0" fontId="12" fillId="0" borderId="0" xfId="0" applyFont="1" applyBorder="1" applyProtection="1"/>
    <xf numFmtId="0" fontId="10" fillId="0" borderId="0" xfId="0" applyFont="1" applyProtection="1"/>
    <xf numFmtId="0" fontId="7" fillId="8" borderId="23" xfId="9" applyFont="1" applyFill="1" applyBorder="1" applyProtection="1"/>
    <xf numFmtId="0" fontId="28" fillId="0" borderId="0" xfId="9" applyFont="1" applyProtection="1"/>
    <xf numFmtId="0" fontId="7" fillId="0" borderId="0" xfId="9" applyFont="1" applyFill="1" applyProtection="1"/>
    <xf numFmtId="172" fontId="7" fillId="0" borderId="18" xfId="1" applyNumberFormat="1" applyFont="1" applyBorder="1" applyProtection="1"/>
    <xf numFmtId="172" fontId="7" fillId="0" borderId="3" xfId="1" applyNumberFormat="1" applyFont="1" applyBorder="1" applyProtection="1"/>
    <xf numFmtId="172" fontId="7" fillId="0" borderId="0" xfId="1" applyNumberFormat="1" applyFont="1" applyBorder="1" applyProtection="1"/>
    <xf numFmtId="172" fontId="7" fillId="0" borderId="32" xfId="1" applyNumberFormat="1" applyFont="1" applyBorder="1" applyProtection="1"/>
    <xf numFmtId="0" fontId="7" fillId="0" borderId="0" xfId="9" applyFont="1" applyBorder="1" applyProtection="1"/>
    <xf numFmtId="172" fontId="7" fillId="0" borderId="0" xfId="9" applyNumberFormat="1" applyFont="1" applyProtection="1"/>
    <xf numFmtId="0" fontId="7" fillId="0" borderId="0" xfId="0" applyFont="1" applyBorder="1" applyProtection="1"/>
    <xf numFmtId="0" fontId="13" fillId="0" borderId="0" xfId="0" applyFont="1" applyProtection="1"/>
    <xf numFmtId="0" fontId="12" fillId="0" borderId="0" xfId="0" applyFont="1" applyFill="1" applyProtection="1"/>
    <xf numFmtId="164" fontId="12" fillId="0" borderId="0" xfId="0" applyNumberFormat="1" applyFont="1" applyProtection="1"/>
    <xf numFmtId="0" fontId="13" fillId="0" borderId="0" xfId="0" applyFont="1" applyFill="1" applyProtection="1"/>
    <xf numFmtId="173" fontId="7" fillId="0" borderId="0" xfId="0" applyNumberFormat="1" applyFont="1" applyBorder="1" applyProtection="1"/>
    <xf numFmtId="164" fontId="7" fillId="0" borderId="0" xfId="0" applyNumberFormat="1" applyFont="1" applyBorder="1" applyProtection="1"/>
    <xf numFmtId="0" fontId="10" fillId="0" borderId="0" xfId="0" applyFont="1" applyAlignment="1" applyProtection="1">
      <alignment horizontal="left"/>
    </xf>
    <xf numFmtId="0" fontId="7" fillId="0" borderId="0" xfId="9" applyFont="1"/>
    <xf numFmtId="9" fontId="7" fillId="0" borderId="0" xfId="2" applyFont="1" applyFill="1" applyBorder="1" applyProtection="1">
      <protection locked="0"/>
    </xf>
    <xf numFmtId="0" fontId="18" fillId="0" borderId="0" xfId="9" applyFill="1"/>
    <xf numFmtId="0" fontId="7" fillId="0" borderId="0" xfId="9" applyFont="1" applyFill="1"/>
    <xf numFmtId="0" fontId="7" fillId="4" borderId="40" xfId="9" applyFont="1" applyFill="1" applyBorder="1" applyAlignment="1" applyProtection="1">
      <alignment vertical="center" wrapText="1"/>
    </xf>
    <xf numFmtId="0" fontId="7" fillId="0" borderId="38" xfId="9" applyFont="1" applyBorder="1" applyProtection="1"/>
    <xf numFmtId="0" fontId="7" fillId="0" borderId="36" xfId="9" applyFont="1" applyBorder="1" applyProtection="1"/>
    <xf numFmtId="0" fontId="7" fillId="0" borderId="36" xfId="9" applyFont="1" applyFill="1" applyBorder="1" applyProtection="1"/>
    <xf numFmtId="0" fontId="7" fillId="0" borderId="36" xfId="11" applyFont="1" applyFill="1" applyBorder="1" applyAlignment="1" applyProtection="1">
      <alignment vertical="center" wrapText="1"/>
    </xf>
    <xf numFmtId="172" fontId="7" fillId="0" borderId="17" xfId="1" applyNumberFormat="1" applyFont="1" applyBorder="1" applyProtection="1"/>
    <xf numFmtId="0" fontId="12" fillId="0" borderId="36" xfId="11" applyFont="1" applyFill="1" applyBorder="1" applyAlignment="1" applyProtection="1">
      <alignment vertical="center" wrapText="1"/>
    </xf>
    <xf numFmtId="0" fontId="17" fillId="9" borderId="45" xfId="9" applyFont="1" applyFill="1" applyBorder="1" applyProtection="1"/>
    <xf numFmtId="0" fontId="6" fillId="0" borderId="17" xfId="9" applyFont="1" applyBorder="1" applyAlignment="1" applyProtection="1">
      <alignment horizontal="right"/>
    </xf>
    <xf numFmtId="0" fontId="6" fillId="0" borderId="17" xfId="9" applyFont="1" applyFill="1" applyBorder="1" applyAlignment="1" applyProtection="1">
      <alignment horizontal="right"/>
    </xf>
    <xf numFmtId="0" fontId="12" fillId="13" borderId="0" xfId="0" applyFont="1" applyFill="1" applyProtection="1">
      <protection locked="0"/>
    </xf>
    <xf numFmtId="0" fontId="12" fillId="0" borderId="0" xfId="0" applyFont="1" applyFill="1" applyBorder="1" applyProtection="1"/>
    <xf numFmtId="173" fontId="7" fillId="13" borderId="0" xfId="4" applyNumberFormat="1" applyFont="1" applyFill="1" applyBorder="1" applyProtection="1">
      <protection locked="0"/>
    </xf>
    <xf numFmtId="0" fontId="7" fillId="13" borderId="18" xfId="4" applyFont="1" applyFill="1" applyBorder="1" applyAlignment="1" applyProtection="1">
      <alignment horizontal="left"/>
      <protection locked="0"/>
    </xf>
    <xf numFmtId="0" fontId="14" fillId="13" borderId="0" xfId="4" applyFont="1" applyFill="1" applyBorder="1" applyAlignment="1" applyProtection="1">
      <alignment horizontal="left"/>
      <protection locked="0"/>
    </xf>
    <xf numFmtId="0" fontId="7" fillId="13" borderId="0" xfId="4" applyFont="1" applyFill="1" applyBorder="1" applyAlignment="1" applyProtection="1">
      <alignment vertical="center"/>
      <protection locked="0"/>
    </xf>
    <xf numFmtId="0" fontId="6" fillId="13" borderId="0" xfId="4" applyFont="1" applyFill="1" applyBorder="1" applyAlignment="1" applyProtection="1">
      <alignment vertical="center"/>
      <protection locked="0"/>
    </xf>
    <xf numFmtId="0" fontId="7" fillId="13" borderId="0" xfId="4" applyFont="1" applyFill="1" applyBorder="1" applyAlignment="1" applyProtection="1">
      <alignment vertical="center"/>
    </xf>
    <xf numFmtId="0" fontId="7" fillId="13" borderId="0" xfId="4" applyFont="1" applyFill="1" applyBorder="1" applyAlignment="1" applyProtection="1">
      <alignment horizontal="left"/>
      <protection locked="0"/>
    </xf>
    <xf numFmtId="0" fontId="15" fillId="13" borderId="0" xfId="4" applyFont="1" applyFill="1" applyBorder="1" applyAlignment="1" applyProtection="1">
      <alignment vertical="center"/>
      <protection locked="0"/>
    </xf>
    <xf numFmtId="0" fontId="7" fillId="13" borderId="6" xfId="4" applyFont="1" applyFill="1" applyBorder="1" applyAlignment="1" applyProtection="1">
      <alignment horizontal="left"/>
    </xf>
    <xf numFmtId="0" fontId="7" fillId="13" borderId="0" xfId="4" applyFont="1" applyFill="1" applyBorder="1" applyProtection="1"/>
    <xf numFmtId="173" fontId="6" fillId="13" borderId="0" xfId="4" applyNumberFormat="1" applyFont="1" applyFill="1" applyBorder="1" applyProtection="1">
      <protection locked="0"/>
    </xf>
    <xf numFmtId="173" fontId="12" fillId="13" borderId="33" xfId="0" applyNumberFormat="1" applyFont="1" applyFill="1" applyBorder="1" applyProtection="1">
      <protection locked="0"/>
    </xf>
    <xf numFmtId="0" fontId="0" fillId="0" borderId="0" xfId="0" applyFill="1"/>
    <xf numFmtId="0" fontId="29" fillId="0" borderId="0" xfId="0" applyFont="1"/>
    <xf numFmtId="0" fontId="27" fillId="11" borderId="0" xfId="9" applyFont="1" applyFill="1" applyAlignment="1" applyProtection="1"/>
    <xf numFmtId="0" fontId="30" fillId="11" borderId="0" xfId="9" applyFont="1" applyFill="1"/>
    <xf numFmtId="0" fontId="26" fillId="11" borderId="0" xfId="9" applyFont="1" applyFill="1"/>
    <xf numFmtId="0" fontId="7" fillId="11" borderId="0" xfId="0" applyFont="1" applyFill="1" applyBorder="1" applyProtection="1"/>
    <xf numFmtId="0" fontId="17" fillId="11" borderId="0" xfId="4" applyFont="1" applyFill="1" applyBorder="1" applyProtection="1"/>
    <xf numFmtId="0" fontId="17" fillId="11" borderId="0" xfId="4" applyNumberFormat="1" applyFont="1" applyFill="1" applyBorder="1" applyProtection="1"/>
    <xf numFmtId="0" fontId="17" fillId="11" borderId="0" xfId="4" applyFont="1" applyFill="1" applyBorder="1" applyAlignment="1" applyProtection="1">
      <alignment horizontal="right"/>
    </xf>
    <xf numFmtId="0" fontId="8" fillId="0" borderId="0" xfId="4" applyFont="1" applyFill="1" applyBorder="1" applyAlignment="1" applyProtection="1">
      <alignment vertical="center"/>
    </xf>
    <xf numFmtId="0" fontId="6" fillId="4" borderId="7" xfId="4" applyFont="1" applyFill="1" applyBorder="1" applyAlignment="1" applyProtection="1">
      <alignment horizontal="left"/>
    </xf>
    <xf numFmtId="0" fontId="12" fillId="13" borderId="16" xfId="0" applyFont="1" applyFill="1" applyBorder="1"/>
    <xf numFmtId="0" fontId="12" fillId="0" borderId="16" xfId="0" applyFont="1" applyBorder="1"/>
    <xf numFmtId="0" fontId="12" fillId="0" borderId="16" xfId="0" applyFont="1" applyFill="1" applyBorder="1"/>
    <xf numFmtId="0" fontId="8" fillId="3" borderId="0" xfId="9" applyFont="1" applyFill="1" applyBorder="1" applyAlignment="1">
      <alignment vertical="center"/>
    </xf>
    <xf numFmtId="0" fontId="24" fillId="10" borderId="33" xfId="0" applyFont="1" applyFill="1" applyBorder="1"/>
    <xf numFmtId="0" fontId="24" fillId="0" borderId="33" xfId="0" applyFont="1" applyBorder="1"/>
    <xf numFmtId="0" fontId="12" fillId="0" borderId="33" xfId="0" applyFont="1" applyBorder="1"/>
    <xf numFmtId="0" fontId="19" fillId="10" borderId="33" xfId="10" applyFill="1" applyBorder="1"/>
    <xf numFmtId="0" fontId="24" fillId="16" borderId="33" xfId="0" applyFont="1" applyFill="1" applyBorder="1"/>
    <xf numFmtId="0" fontId="24" fillId="18" borderId="33" xfId="0" applyFont="1" applyFill="1" applyBorder="1"/>
    <xf numFmtId="0" fontId="12" fillId="17" borderId="33" xfId="0" applyFont="1" applyFill="1" applyBorder="1"/>
    <xf numFmtId="0" fontId="3" fillId="7" borderId="33" xfId="9" applyFont="1" applyFill="1" applyBorder="1" applyAlignment="1">
      <alignment vertical="center" wrapText="1"/>
    </xf>
    <xf numFmtId="0" fontId="3" fillId="13" borderId="33" xfId="9" applyFont="1" applyFill="1" applyBorder="1" applyAlignment="1" applyProtection="1">
      <alignment vertical="center" wrapText="1"/>
      <protection locked="0"/>
    </xf>
    <xf numFmtId="165" fontId="3" fillId="15" borderId="33" xfId="9" applyNumberFormat="1" applyFont="1" applyFill="1" applyBorder="1" applyAlignment="1">
      <alignment vertical="center" wrapText="1"/>
    </xf>
    <xf numFmtId="0" fontId="4" fillId="7" borderId="33" xfId="9" applyFont="1" applyFill="1" applyBorder="1" applyAlignment="1" applyProtection="1">
      <alignment horizontal="right" vertical="center" wrapText="1"/>
      <protection locked="0"/>
    </xf>
    <xf numFmtId="165" fontId="4" fillId="15" borderId="33" xfId="9" applyNumberFormat="1" applyFont="1" applyFill="1" applyBorder="1" applyAlignment="1">
      <alignment vertical="center" wrapText="1"/>
    </xf>
    <xf numFmtId="0" fontId="17" fillId="11" borderId="0" xfId="0" applyFont="1" applyFill="1"/>
    <xf numFmtId="0" fontId="12" fillId="13" borderId="33" xfId="0" applyFont="1" applyFill="1" applyBorder="1" applyProtection="1">
      <protection locked="0"/>
    </xf>
    <xf numFmtId="8" fontId="12" fillId="13" borderId="33" xfId="0" applyNumberFormat="1" applyFont="1" applyFill="1" applyBorder="1" applyProtection="1">
      <protection locked="0"/>
    </xf>
    <xf numFmtId="3" fontId="12" fillId="13" borderId="33" xfId="0" applyNumberFormat="1" applyFont="1" applyFill="1" applyBorder="1" applyProtection="1">
      <protection locked="0"/>
    </xf>
    <xf numFmtId="3" fontId="7" fillId="13" borderId="33" xfId="0" applyNumberFormat="1" applyFont="1" applyFill="1" applyBorder="1" applyProtection="1">
      <protection locked="0"/>
    </xf>
    <xf numFmtId="3" fontId="24" fillId="10" borderId="33" xfId="0" applyNumberFormat="1" applyFont="1" applyFill="1" applyBorder="1"/>
    <xf numFmtId="6" fontId="12" fillId="0" borderId="33" xfId="0" applyNumberFormat="1" applyFont="1" applyBorder="1"/>
    <xf numFmtId="165" fontId="12" fillId="13" borderId="33" xfId="0" applyNumberFormat="1" applyFont="1" applyFill="1" applyBorder="1" applyProtection="1">
      <protection locked="0"/>
    </xf>
    <xf numFmtId="166" fontId="12" fillId="13" borderId="33" xfId="0" applyNumberFormat="1" applyFont="1" applyFill="1" applyBorder="1" applyProtection="1">
      <protection locked="0"/>
    </xf>
    <xf numFmtId="166" fontId="24" fillId="10" borderId="33" xfId="0" applyNumberFormat="1" applyFont="1" applyFill="1" applyBorder="1"/>
    <xf numFmtId="167" fontId="12" fillId="0" borderId="33" xfId="0" applyNumberFormat="1" applyFont="1" applyBorder="1"/>
    <xf numFmtId="0" fontId="7" fillId="4" borderId="35" xfId="9" applyFont="1" applyFill="1" applyBorder="1" applyAlignment="1" applyProtection="1">
      <alignment vertical="center" wrapText="1"/>
    </xf>
    <xf numFmtId="172" fontId="7" fillId="10" borderId="33" xfId="1" applyNumberFormat="1" applyFont="1" applyFill="1" applyBorder="1" applyProtection="1"/>
    <xf numFmtId="0" fontId="7" fillId="0" borderId="33" xfId="11" applyFont="1" applyFill="1" applyBorder="1" applyAlignment="1" applyProtection="1">
      <alignment vertical="center" wrapText="1"/>
    </xf>
    <xf numFmtId="172" fontId="7" fillId="0" borderId="33" xfId="1" applyNumberFormat="1" applyFont="1" applyBorder="1" applyProtection="1"/>
    <xf numFmtId="172" fontId="7" fillId="13" borderId="33" xfId="1" applyNumberFormat="1" applyFont="1" applyFill="1" applyBorder="1" applyProtection="1">
      <protection locked="0"/>
    </xf>
    <xf numFmtId="0" fontId="12" fillId="0" borderId="33" xfId="11" applyFont="1" applyFill="1" applyBorder="1" applyAlignment="1" applyProtection="1">
      <alignment vertical="center" wrapText="1"/>
    </xf>
    <xf numFmtId="172" fontId="7" fillId="0" borderId="33" xfId="1" applyNumberFormat="1" applyFont="1" applyFill="1" applyBorder="1" applyProtection="1"/>
    <xf numFmtId="0" fontId="6" fillId="0" borderId="33" xfId="9" applyFont="1" applyBorder="1" applyAlignment="1" applyProtection="1">
      <alignment horizontal="right"/>
    </xf>
    <xf numFmtId="0" fontId="6" fillId="10" borderId="33" xfId="11" applyFont="1" applyFill="1" applyBorder="1" applyAlignment="1" applyProtection="1">
      <alignment vertical="center" wrapText="1"/>
    </xf>
    <xf numFmtId="0" fontId="12" fillId="0" borderId="0" xfId="0" applyFont="1" applyProtection="1">
      <protection locked="0"/>
    </xf>
    <xf numFmtId="0" fontId="12" fillId="0" borderId="33" xfId="0" applyFont="1" applyBorder="1" applyProtection="1">
      <protection locked="0"/>
    </xf>
    <xf numFmtId="0" fontId="12" fillId="0" borderId="33" xfId="0" applyFont="1" applyFill="1" applyBorder="1" applyProtection="1">
      <protection locked="0"/>
    </xf>
    <xf numFmtId="0" fontId="24" fillId="0" borderId="33" xfId="0" applyFont="1" applyBorder="1" applyProtection="1">
      <protection locked="0"/>
    </xf>
    <xf numFmtId="0" fontId="12" fillId="13" borderId="0" xfId="4" applyFont="1" applyFill="1" applyProtection="1">
      <protection locked="0"/>
    </xf>
    <xf numFmtId="0" fontId="7" fillId="0" borderId="18" xfId="4" applyFont="1" applyBorder="1" applyAlignment="1" applyProtection="1">
      <alignment horizontal="left"/>
      <protection locked="0"/>
    </xf>
    <xf numFmtId="0" fontId="7" fillId="0" borderId="0" xfId="4" applyFont="1" applyBorder="1" applyAlignment="1" applyProtection="1">
      <alignment horizontal="left"/>
      <protection locked="0"/>
    </xf>
    <xf numFmtId="0" fontId="15" fillId="0" borderId="0" xfId="4" applyFont="1" applyFill="1" applyBorder="1" applyAlignment="1" applyProtection="1">
      <alignment vertical="center"/>
      <protection locked="0"/>
    </xf>
    <xf numFmtId="0" fontId="7" fillId="13" borderId="6" xfId="4" applyFont="1" applyFill="1" applyBorder="1" applyAlignment="1" applyProtection="1">
      <alignment horizontal="left"/>
      <protection locked="0"/>
    </xf>
    <xf numFmtId="0" fontId="7" fillId="13" borderId="0" xfId="4" applyFont="1" applyFill="1" applyBorder="1" applyProtection="1">
      <protection locked="0"/>
    </xf>
    <xf numFmtId="167" fontId="3" fillId="13" borderId="33" xfId="9" applyNumberFormat="1" applyFont="1" applyFill="1" applyBorder="1" applyAlignment="1" applyProtection="1">
      <alignment vertical="center" wrapText="1"/>
      <protection locked="0"/>
    </xf>
    <xf numFmtId="167" fontId="3" fillId="0" borderId="33" xfId="9" applyNumberFormat="1" applyFont="1" applyBorder="1" applyAlignment="1" applyProtection="1">
      <alignment vertical="center" wrapText="1"/>
      <protection locked="0"/>
    </xf>
    <xf numFmtId="167" fontId="3" fillId="7" borderId="33" xfId="9" applyNumberFormat="1" applyFont="1" applyFill="1" applyBorder="1" applyAlignment="1" applyProtection="1">
      <alignment vertical="center" wrapText="1"/>
      <protection locked="0"/>
    </xf>
    <xf numFmtId="167" fontId="3" fillId="13" borderId="33" xfId="9" applyNumberFormat="1" applyFont="1" applyFill="1" applyBorder="1" applyProtection="1">
      <protection locked="0"/>
    </xf>
    <xf numFmtId="0" fontId="12" fillId="0" borderId="33" xfId="0" applyFont="1" applyBorder="1" applyProtection="1"/>
    <xf numFmtId="0" fontId="24" fillId="0" borderId="0" xfId="0" applyFont="1" applyBorder="1"/>
    <xf numFmtId="0" fontId="12" fillId="13" borderId="0" xfId="0" applyFont="1" applyFill="1" applyBorder="1" applyProtection="1">
      <protection locked="0"/>
    </xf>
    <xf numFmtId="0" fontId="19" fillId="0" borderId="18" xfId="10" applyBorder="1" applyAlignment="1" applyProtection="1">
      <alignment horizontal="left"/>
    </xf>
    <xf numFmtId="0" fontId="24" fillId="0" borderId="0" xfId="0" applyFont="1" applyAlignment="1">
      <alignment horizontal="left"/>
    </xf>
    <xf numFmtId="0" fontId="31" fillId="3" borderId="35" xfId="9" applyFont="1" applyFill="1" applyBorder="1" applyAlignment="1">
      <alignment horizontal="left" vertical="center"/>
    </xf>
    <xf numFmtId="0" fontId="31" fillId="3" borderId="37" xfId="9" applyFont="1" applyFill="1" applyBorder="1" applyAlignment="1">
      <alignment horizontal="left" vertical="center"/>
    </xf>
    <xf numFmtId="0" fontId="31" fillId="3" borderId="34" xfId="9" applyFont="1" applyFill="1" applyBorder="1" applyAlignment="1">
      <alignment horizontal="left" vertical="center"/>
    </xf>
    <xf numFmtId="0" fontId="3" fillId="13" borderId="33" xfId="9" applyFont="1" applyFill="1" applyBorder="1" applyAlignment="1" applyProtection="1">
      <alignment horizontal="left" vertical="center" wrapText="1"/>
      <protection locked="0"/>
    </xf>
    <xf numFmtId="0" fontId="3" fillId="13" borderId="27" xfId="9" applyFont="1" applyFill="1" applyBorder="1" applyAlignment="1" applyProtection="1">
      <alignment horizontal="left" vertical="top" wrapText="1"/>
      <protection locked="0"/>
    </xf>
    <xf numFmtId="0" fontId="3" fillId="13" borderId="29" xfId="9" applyFont="1" applyFill="1" applyBorder="1" applyAlignment="1" applyProtection="1">
      <alignment horizontal="left" vertical="top" wrapText="1"/>
      <protection locked="0"/>
    </xf>
    <xf numFmtId="0" fontId="3" fillId="7" borderId="33" xfId="9" applyFont="1" applyFill="1" applyBorder="1" applyAlignment="1">
      <alignment horizontal="left" vertical="center" wrapText="1"/>
    </xf>
    <xf numFmtId="0" fontId="3" fillId="7" borderId="33" xfId="9" applyFont="1" applyFill="1" applyBorder="1" applyAlignment="1">
      <alignment vertical="center" wrapText="1"/>
    </xf>
    <xf numFmtId="0" fontId="4" fillId="7" borderId="33" xfId="9" applyFont="1" applyFill="1" applyBorder="1" applyAlignment="1">
      <alignment vertical="center" wrapText="1"/>
    </xf>
    <xf numFmtId="0" fontId="4" fillId="0" borderId="33" xfId="9" applyFont="1" applyBorder="1" applyAlignment="1" applyProtection="1">
      <alignment horizontal="center" vertical="center" wrapText="1"/>
      <protection locked="0"/>
    </xf>
    <xf numFmtId="0" fontId="4" fillId="14" borderId="33" xfId="9" applyFont="1" applyFill="1" applyBorder="1" applyAlignment="1">
      <alignment horizontal="center" vertical="center" wrapText="1"/>
    </xf>
    <xf numFmtId="14" fontId="3" fillId="13" borderId="33" xfId="9" applyNumberFormat="1" applyFont="1" applyFill="1" applyBorder="1" applyAlignment="1" applyProtection="1">
      <alignment horizontal="left" vertical="center" wrapText="1"/>
      <protection locked="0"/>
    </xf>
    <xf numFmtId="0" fontId="3" fillId="0" borderId="27" xfId="9" applyFont="1" applyFill="1" applyBorder="1" applyAlignment="1" applyProtection="1">
      <alignment horizontal="left" vertical="center" wrapText="1"/>
      <protection locked="0"/>
    </xf>
    <xf numFmtId="0" fontId="3" fillId="0" borderId="29" xfId="9" applyFont="1" applyFill="1" applyBorder="1" applyAlignment="1" applyProtection="1">
      <alignment horizontal="left" vertical="center" wrapText="1"/>
      <protection locked="0"/>
    </xf>
    <xf numFmtId="0" fontId="4" fillId="0" borderId="33" xfId="9" applyFont="1" applyBorder="1" applyAlignment="1" applyProtection="1">
      <alignment vertical="center" wrapText="1"/>
      <protection locked="0"/>
    </xf>
    <xf numFmtId="0" fontId="17" fillId="11" borderId="0" xfId="9" applyFont="1" applyFill="1" applyAlignment="1" applyProtection="1">
      <alignment horizontal="left"/>
    </xf>
    <xf numFmtId="0" fontId="7" fillId="2" borderId="44" xfId="9" applyFont="1" applyFill="1" applyBorder="1" applyAlignment="1" applyProtection="1">
      <alignment horizontal="center" vertical="center" wrapText="1"/>
    </xf>
    <xf numFmtId="0" fontId="7" fillId="2" borderId="39" xfId="9" applyFont="1" applyFill="1" applyBorder="1" applyAlignment="1" applyProtection="1">
      <alignment horizontal="center" vertical="center" wrapText="1"/>
    </xf>
    <xf numFmtId="0" fontId="7" fillId="4" borderId="41" xfId="9" applyFont="1" applyFill="1" applyBorder="1" applyAlignment="1" applyProtection="1">
      <alignment horizontal="center" vertical="center" wrapText="1"/>
    </xf>
    <xf numFmtId="0" fontId="7" fillId="4" borderId="42" xfId="9" applyFont="1" applyFill="1" applyBorder="1" applyAlignment="1" applyProtection="1">
      <alignment horizontal="center" vertical="center" wrapText="1"/>
    </xf>
    <xf numFmtId="0" fontId="7" fillId="4" borderId="22" xfId="9" applyFont="1" applyFill="1" applyBorder="1" applyAlignment="1" applyProtection="1">
      <alignment horizontal="center" vertical="center" wrapText="1"/>
    </xf>
    <xf numFmtId="0" fontId="7" fillId="4" borderId="13" xfId="9" applyFont="1" applyFill="1" applyBorder="1" applyAlignment="1" applyProtection="1">
      <alignment horizontal="center" vertical="center" wrapText="1"/>
    </xf>
    <xf numFmtId="0" fontId="7" fillId="2" borderId="41" xfId="9" applyFont="1" applyFill="1" applyBorder="1" applyAlignment="1" applyProtection="1">
      <alignment horizontal="center" vertical="center"/>
    </xf>
    <xf numFmtId="0" fontId="7" fillId="2" borderId="37" xfId="9" applyFont="1" applyFill="1" applyBorder="1" applyAlignment="1" applyProtection="1">
      <alignment horizontal="center" vertical="center"/>
    </xf>
    <xf numFmtId="0" fontId="7" fillId="2" borderId="43" xfId="9" applyFont="1" applyFill="1" applyBorder="1" applyAlignment="1" applyProtection="1">
      <alignment horizontal="center" vertical="center"/>
    </xf>
    <xf numFmtId="0" fontId="7" fillId="2" borderId="22" xfId="9" applyFont="1" applyFill="1" applyBorder="1" applyAlignment="1" applyProtection="1">
      <alignment horizontal="center" vertical="center"/>
    </xf>
    <xf numFmtId="0" fontId="7" fillId="2" borderId="2" xfId="9" applyFont="1" applyFill="1" applyBorder="1" applyAlignment="1" applyProtection="1">
      <alignment horizontal="center" vertical="center"/>
    </xf>
    <xf numFmtId="0" fontId="7" fillId="2" borderId="30" xfId="9" applyFont="1" applyFill="1" applyBorder="1" applyAlignment="1" applyProtection="1">
      <alignment horizontal="center" vertical="center"/>
    </xf>
    <xf numFmtId="0" fontId="8" fillId="3" borderId="0" xfId="9" applyFont="1" applyFill="1" applyBorder="1" applyAlignment="1" applyProtection="1">
      <alignment vertical="center"/>
    </xf>
    <xf numFmtId="0" fontId="7" fillId="13" borderId="27" xfId="0" applyFont="1" applyFill="1" applyBorder="1" applyAlignment="1" applyProtection="1">
      <alignment horizontal="center"/>
      <protection locked="0"/>
    </xf>
    <xf numFmtId="0" fontId="7" fillId="13" borderId="28" xfId="0" applyFont="1" applyFill="1" applyBorder="1" applyAlignment="1" applyProtection="1">
      <alignment horizontal="center"/>
      <protection locked="0"/>
    </xf>
    <xf numFmtId="0" fontId="7" fillId="13" borderId="29" xfId="0" applyFont="1" applyFill="1" applyBorder="1" applyAlignment="1" applyProtection="1">
      <alignment horizontal="center"/>
      <protection locked="0"/>
    </xf>
    <xf numFmtId="0" fontId="6" fillId="4" borderId="7" xfId="4" applyFont="1" applyFill="1" applyBorder="1" applyAlignment="1" applyProtection="1">
      <alignment horizontal="left" vertical="center" wrapText="1"/>
    </xf>
    <xf numFmtId="0" fontId="6" fillId="4" borderId="1" xfId="4" applyFont="1" applyFill="1" applyBorder="1" applyAlignment="1" applyProtection="1">
      <alignment horizontal="left" vertical="center" wrapText="1"/>
    </xf>
    <xf numFmtId="0" fontId="6" fillId="4" borderId="7" xfId="4" applyFont="1" applyFill="1" applyBorder="1" applyAlignment="1" applyProtection="1">
      <alignment horizontal="left"/>
    </xf>
    <xf numFmtId="0" fontId="6" fillId="4" borderId="1" xfId="4" applyFont="1" applyFill="1" applyBorder="1" applyAlignment="1" applyProtection="1">
      <alignment horizontal="left"/>
    </xf>
    <xf numFmtId="0" fontId="6" fillId="4" borderId="2" xfId="4" applyFont="1" applyFill="1" applyBorder="1" applyAlignment="1" applyProtection="1">
      <alignment horizontal="left"/>
    </xf>
  </cellXfs>
  <cellStyles count="16">
    <cellStyle name="Comma" xfId="1" builtinId="3"/>
    <cellStyle name="Comma 2" xfId="7"/>
    <cellStyle name="Date" xfId="12"/>
    <cellStyle name="Hyperlink" xfId="10" builtinId="8"/>
    <cellStyle name="Millions" xfId="13"/>
    <cellStyle name="Normal" xfId="0" builtinId="0"/>
    <cellStyle name="Normal 2" xfId="3"/>
    <cellStyle name="Normal 2 2" xfId="5"/>
    <cellStyle name="Normal 2 3" xfId="8"/>
    <cellStyle name="Normal 3" xfId="4"/>
    <cellStyle name="Normal 4" xfId="6"/>
    <cellStyle name="Normal 5" xfId="9"/>
    <cellStyle name="Normal_Sheet1" xfId="11"/>
    <cellStyle name="Percent" xfId="2" builtinId="5"/>
    <cellStyle name="Percent 2" xfId="14"/>
    <cellStyle name="Thousands" xfId="15"/>
  </cellStyles>
  <dxfs count="13">
    <dxf>
      <font>
        <color rgb="FF006100"/>
      </font>
      <fill>
        <patternFill>
          <bgColor rgb="FFC6EFCE"/>
        </patternFill>
      </fill>
    </dxf>
    <dxf>
      <font>
        <b/>
        <i val="0"/>
        <color rgb="FF9C0006"/>
      </font>
      <fill>
        <patternFill>
          <bgColor rgb="FFFFC7CE"/>
        </patternFill>
      </fill>
      <border>
        <left style="thin">
          <color rgb="FFFF0000"/>
        </left>
        <right style="thin">
          <color rgb="FFFF0000"/>
        </right>
        <top style="thin">
          <color rgb="FFFF0000"/>
        </top>
        <bottom style="thin">
          <color rgb="FFFF0000"/>
        </bottom>
      </border>
    </dxf>
    <dxf>
      <font>
        <color rgb="FF006100"/>
      </font>
      <fill>
        <patternFill>
          <bgColor rgb="FFC6EFCE"/>
        </patternFill>
      </fill>
    </dxf>
    <dxf>
      <font>
        <b/>
        <i val="0"/>
        <color rgb="FF9C0006"/>
      </font>
      <fill>
        <patternFill>
          <bgColor rgb="FFFFC7CE"/>
        </patternFill>
      </fill>
      <border>
        <left style="thin">
          <color rgb="FFFF0000"/>
        </left>
        <right style="thin">
          <color rgb="FFFF0000"/>
        </right>
        <top style="thin">
          <color rgb="FFFF0000"/>
        </top>
        <bottom style="thin">
          <color rgb="FFFF0000"/>
        </bottom>
      </border>
    </dxf>
    <dxf>
      <font>
        <color rgb="FF006100"/>
      </font>
      <fill>
        <patternFill>
          <bgColor rgb="FFC6EFCE"/>
        </patternFill>
      </fill>
    </dxf>
    <dxf>
      <font>
        <b/>
        <i val="0"/>
        <color rgb="FF9C0006"/>
      </font>
      <fill>
        <patternFill>
          <bgColor rgb="FFFFC7CE"/>
        </patternFill>
      </fill>
      <border>
        <left style="thin">
          <color rgb="FFFF0000"/>
        </left>
        <right style="thin">
          <color rgb="FFFF0000"/>
        </right>
        <top style="thin">
          <color rgb="FFFF0000"/>
        </top>
        <bottom style="thin">
          <color rgb="FFFF0000"/>
        </bottom>
      </border>
    </dxf>
    <dxf>
      <font>
        <color rgb="FF006100"/>
      </font>
      <fill>
        <patternFill>
          <bgColor rgb="FFC6EFCE"/>
        </patternFill>
      </fill>
    </dxf>
    <dxf>
      <font>
        <b/>
        <i val="0"/>
        <color rgb="FF9C0006"/>
      </font>
      <fill>
        <patternFill>
          <bgColor rgb="FFFFC7CE"/>
        </patternFill>
      </fill>
      <border>
        <left style="thin">
          <color rgb="FFFF0000"/>
        </left>
        <right style="thin">
          <color rgb="FFFF0000"/>
        </right>
        <top style="thin">
          <color rgb="FFFF0000"/>
        </top>
        <bottom style="thin">
          <color rgb="FFFF0000"/>
        </bottom>
      </border>
    </dxf>
    <dxf>
      <font>
        <color rgb="FF006100"/>
      </font>
      <fill>
        <patternFill>
          <bgColor rgb="FFC6EFCE"/>
        </patternFill>
      </fill>
    </dxf>
    <dxf>
      <font>
        <b/>
        <i val="0"/>
        <color rgb="FF9C0006"/>
      </font>
      <fill>
        <patternFill>
          <bgColor rgb="FFFFC7CE"/>
        </patternFill>
      </fill>
      <border>
        <left style="thin">
          <color rgb="FFFF0000"/>
        </left>
        <right style="thin">
          <color rgb="FFFF0000"/>
        </right>
        <top style="thin">
          <color rgb="FFFF0000"/>
        </top>
        <bottom style="thin">
          <color rgb="FFFF0000"/>
        </bottom>
      </border>
    </dxf>
    <dxf>
      <fill>
        <patternFill>
          <bgColor rgb="FFFF0000"/>
        </patternFill>
      </fill>
    </dxf>
    <dxf>
      <font>
        <b/>
        <i val="0"/>
        <color theme="0"/>
      </font>
      <fill>
        <patternFill>
          <bgColor theme="4" tint="-0.499984740745262"/>
        </patternFill>
      </fill>
    </dxf>
    <dxf>
      <font>
        <b/>
        <i val="0"/>
        <color theme="0"/>
      </font>
      <fill>
        <patternFill>
          <bgColor theme="4" tint="-0.499984740745262"/>
        </patternFill>
      </fill>
    </dxf>
  </dxfs>
  <tableStyles count="0" defaultTableStyle="TableStyleMedium2" defaultPivotStyle="PivotStyleLight16"/>
  <colors>
    <mruColors>
      <color rgb="FFFFFFCC"/>
      <color rgb="FFFFCC99"/>
      <color rgb="FF000080"/>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'3. Outcomes'!$A$55</c:f>
              <c:strCache>
                <c:ptCount val="1"/>
                <c:pt idx="0">
                  <c:v>Cash allowing for SF</c:v>
                </c:pt>
              </c:strCache>
            </c:strRef>
          </c:tx>
          <c:spPr>
            <a:solidFill>
              <a:schemeClr val="accent2"/>
            </a:solidFill>
          </c:spPr>
          <c:invertIfNegative val="0"/>
          <c:cat>
            <c:multiLvlStrRef>
              <c:f>'4. Cashflow'!$F$7:$M$8</c:f>
              <c:multiLvlStrCache>
                <c:ptCount val="8"/>
                <c:lvl>
                  <c:pt idx="0">
                    <c:v>Actuals</c:v>
                  </c:pt>
                  <c:pt idx="1">
                    <c:v>Actuals</c:v>
                  </c:pt>
                  <c:pt idx="2">
                    <c:v>Forecast</c:v>
                  </c:pt>
                  <c:pt idx="3">
                    <c:v>Forecast</c:v>
                  </c:pt>
                  <c:pt idx="4">
                    <c:v>Forecast</c:v>
                  </c:pt>
                  <c:pt idx="5">
                    <c:v>Forecast</c:v>
                  </c:pt>
                  <c:pt idx="6">
                    <c:v>Forecast</c:v>
                  </c:pt>
                  <c:pt idx="7">
                    <c:v>Forecast</c:v>
                  </c:pt>
                </c:lvl>
                <c:lvl>
                  <c:pt idx="0">
                    <c:v>2017</c:v>
                  </c:pt>
                  <c:pt idx="1">
                    <c:v>2018</c:v>
                  </c:pt>
                  <c:pt idx="2">
                    <c:v>2019</c:v>
                  </c:pt>
                  <c:pt idx="3">
                    <c:v>2020</c:v>
                  </c:pt>
                  <c:pt idx="4">
                    <c:v>2021</c:v>
                  </c:pt>
                  <c:pt idx="5">
                    <c:v>2022</c:v>
                  </c:pt>
                  <c:pt idx="6">
                    <c:v>2023</c:v>
                  </c:pt>
                  <c:pt idx="7">
                    <c:v>2024</c:v>
                  </c:pt>
                </c:lvl>
              </c:multiLvlStrCache>
            </c:multiLvlStrRef>
          </c:cat>
          <c:val>
            <c:numRef>
              <c:f>'3. Outcomes'!$B$55:$I$55</c:f>
              <c:numCache>
                <c:formatCode>_-* #,##0_-;\-* #,##0_-;_-* "-"??_-;_-@_-</c:formatCode>
                <c:ptCount val="8"/>
                <c:pt idx="0">
                  <c:v>0</c:v>
                </c:pt>
                <c:pt idx="1">
                  <c:v>0</c:v>
                </c:pt>
                <c:pt idx="2">
                  <c:v>0</c:v>
                </c:pt>
                <c:pt idx="3">
                  <c:v>0</c:v>
                </c:pt>
                <c:pt idx="4">
                  <c:v>0</c:v>
                </c:pt>
                <c:pt idx="5">
                  <c:v>0</c:v>
                </c:pt>
                <c:pt idx="6">
                  <c:v>0</c:v>
                </c:pt>
              </c:numCache>
            </c:numRef>
          </c:val>
        </c:ser>
        <c:ser>
          <c:idx val="1"/>
          <c:order val="1"/>
          <c:tx>
            <c:strRef>
              <c:f>'3. Outcomes'!$A$56</c:f>
              <c:strCache>
                <c:ptCount val="1"/>
                <c:pt idx="0">
                  <c:v>Sinking fund</c:v>
                </c:pt>
              </c:strCache>
            </c:strRef>
          </c:tx>
          <c:spPr>
            <a:solidFill>
              <a:schemeClr val="accent6"/>
            </a:solidFill>
          </c:spPr>
          <c:invertIfNegative val="0"/>
          <c:val>
            <c:numRef>
              <c:f>'3. Outcomes'!$B$56:$I$56</c:f>
              <c:numCache>
                <c:formatCode>_-* #,##0_-;\-* #,##0_-;_-* "-"??_-;_-@_-</c:formatCode>
                <c:ptCount val="8"/>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overlap val="100"/>
        <c:axId val="203787264"/>
        <c:axId val="203809536"/>
      </c:barChart>
      <c:lineChart>
        <c:grouping val="standard"/>
        <c:varyColors val="0"/>
        <c:ser>
          <c:idx val="2"/>
          <c:order val="2"/>
          <c:tx>
            <c:strRef>
              <c:f>'3. Outcomes'!$A$51</c:f>
              <c:strCache>
                <c:ptCount val="1"/>
                <c:pt idx="0">
                  <c:v>Adult racket members</c:v>
                </c:pt>
              </c:strCache>
            </c:strRef>
          </c:tx>
          <c:spPr>
            <a:ln>
              <a:solidFill>
                <a:schemeClr val="accent1"/>
              </a:solidFill>
            </a:ln>
          </c:spPr>
          <c:marker>
            <c:spPr>
              <a:solidFill>
                <a:schemeClr val="accent1"/>
              </a:solidFill>
              <a:ln>
                <a:solidFill>
                  <a:schemeClr val="accent1"/>
                </a:solidFill>
              </a:ln>
            </c:spPr>
          </c:marker>
          <c:dPt>
            <c:idx val="6"/>
            <c:marker>
              <c:symbol val="square"/>
              <c:size val="5"/>
            </c:marker>
            <c:bubble3D val="0"/>
          </c:dPt>
          <c:val>
            <c:numRef>
              <c:f>'3. Outcomes'!$B$51:$I$51</c:f>
              <c:numCache>
                <c:formatCode>_-* #,##0_-;\-* #,##0_-;_-* "-"??_-;_-@_-</c:formatCode>
                <c:ptCount val="8"/>
                <c:pt idx="0">
                  <c:v>0</c:v>
                </c:pt>
                <c:pt idx="1">
                  <c:v>0</c:v>
                </c:pt>
                <c:pt idx="2">
                  <c:v>0</c:v>
                </c:pt>
                <c:pt idx="3">
                  <c:v>0</c:v>
                </c:pt>
                <c:pt idx="4">
                  <c:v>0</c:v>
                </c:pt>
                <c:pt idx="5">
                  <c:v>0</c:v>
                </c:pt>
                <c:pt idx="6">
                  <c:v>0</c:v>
                </c:pt>
              </c:numCache>
            </c:numRef>
          </c:val>
          <c:smooth val="0"/>
        </c:ser>
        <c:ser>
          <c:idx val="3"/>
          <c:order val="3"/>
          <c:tx>
            <c:strRef>
              <c:f>'3. Outcomes'!$A$52</c:f>
              <c:strCache>
                <c:ptCount val="1"/>
                <c:pt idx="0">
                  <c:v>Junior and mini racket members</c:v>
                </c:pt>
              </c:strCache>
            </c:strRef>
          </c:tx>
          <c:spPr>
            <a:ln>
              <a:solidFill>
                <a:schemeClr val="accent3"/>
              </a:solidFill>
            </a:ln>
          </c:spPr>
          <c:marker>
            <c:symbol val="circle"/>
            <c:size val="5"/>
            <c:spPr>
              <a:solidFill>
                <a:schemeClr val="accent3"/>
              </a:solidFill>
              <a:ln>
                <a:solidFill>
                  <a:schemeClr val="accent3"/>
                </a:solidFill>
              </a:ln>
            </c:spPr>
          </c:marker>
          <c:val>
            <c:numRef>
              <c:f>'3. Outcomes'!$B$52:$I$52</c:f>
              <c:numCache>
                <c:formatCode>_-* #,##0_-;\-* #,##0_-;_-* "-"??_-;_-@_-</c:formatCode>
                <c:ptCount val="8"/>
                <c:pt idx="0">
                  <c:v>0</c:v>
                </c:pt>
                <c:pt idx="1">
                  <c:v>0</c:v>
                </c:pt>
                <c:pt idx="2">
                  <c:v>0</c:v>
                </c:pt>
                <c:pt idx="3">
                  <c:v>0</c:v>
                </c:pt>
                <c:pt idx="4">
                  <c:v>0</c:v>
                </c:pt>
                <c:pt idx="5">
                  <c:v>0</c:v>
                </c:pt>
                <c:pt idx="6">
                  <c:v>0</c:v>
                </c:pt>
              </c:numCache>
            </c:numRef>
          </c:val>
          <c:smooth val="0"/>
        </c:ser>
        <c:ser>
          <c:idx val="4"/>
          <c:order val="4"/>
          <c:tx>
            <c:strRef>
              <c:f>'3. Outcomes'!$A$54</c:f>
              <c:strCache>
                <c:ptCount val="1"/>
                <c:pt idx="0">
                  <c:v>Pay and play</c:v>
                </c:pt>
              </c:strCache>
            </c:strRef>
          </c:tx>
          <c:spPr>
            <a:ln>
              <a:solidFill>
                <a:schemeClr val="accent4"/>
              </a:solidFill>
            </a:ln>
          </c:spPr>
          <c:marker>
            <c:spPr>
              <a:solidFill>
                <a:schemeClr val="accent4"/>
              </a:solidFill>
              <a:ln>
                <a:solidFill>
                  <a:schemeClr val="accent4"/>
                </a:solidFill>
              </a:ln>
            </c:spPr>
          </c:marker>
          <c:val>
            <c:numRef>
              <c:f>'3. Outcomes'!$B$54:$I$54</c:f>
              <c:numCache>
                <c:formatCode>_-* #,##0_-;\-* #,##0_-;_-* "-"??_-;_-@_-</c:formatCode>
                <c:ptCount val="8"/>
                <c:pt idx="0">
                  <c:v>0</c:v>
                </c:pt>
                <c:pt idx="1">
                  <c:v>0</c:v>
                </c:pt>
                <c:pt idx="2">
                  <c:v>0</c:v>
                </c:pt>
                <c:pt idx="3">
                  <c:v>0</c:v>
                </c:pt>
                <c:pt idx="4">
                  <c:v>0</c:v>
                </c:pt>
                <c:pt idx="5">
                  <c:v>0</c:v>
                </c:pt>
                <c:pt idx="6">
                  <c:v>0</c:v>
                </c:pt>
              </c:numCache>
            </c:numRef>
          </c:val>
          <c:smooth val="0"/>
        </c:ser>
        <c:ser>
          <c:idx val="5"/>
          <c:order val="5"/>
          <c:tx>
            <c:strRef>
              <c:f>'3. Outcomes'!$A$53</c:f>
              <c:strCache>
                <c:ptCount val="1"/>
                <c:pt idx="0">
                  <c:v>Coaching programme</c:v>
                </c:pt>
              </c:strCache>
            </c:strRef>
          </c:tx>
          <c:val>
            <c:numRef>
              <c:f>'3. Outcomes'!$B$53:$I$53</c:f>
              <c:numCache>
                <c:formatCode>_-* #,##0_-;\-* #,##0_-;_-* "-"??_-;_-@_-</c:formatCode>
                <c:ptCount val="8"/>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203813632"/>
        <c:axId val="203811456"/>
      </c:lineChart>
      <c:catAx>
        <c:axId val="203787264"/>
        <c:scaling>
          <c:orientation val="minMax"/>
        </c:scaling>
        <c:delete val="0"/>
        <c:axPos val="b"/>
        <c:numFmt formatCode="General" sourceLinked="1"/>
        <c:majorTickMark val="out"/>
        <c:minorTickMark val="none"/>
        <c:tickLblPos val="nextTo"/>
        <c:crossAx val="203809536"/>
        <c:crosses val="autoZero"/>
        <c:auto val="1"/>
        <c:lblAlgn val="ctr"/>
        <c:lblOffset val="100"/>
        <c:noMultiLvlLbl val="0"/>
      </c:catAx>
      <c:valAx>
        <c:axId val="203809536"/>
        <c:scaling>
          <c:orientation val="minMax"/>
        </c:scaling>
        <c:delete val="0"/>
        <c:axPos val="l"/>
        <c:title>
          <c:tx>
            <c:rich>
              <a:bodyPr rot="-5400000" vert="horz"/>
              <a:lstStyle/>
              <a:p>
                <a:pPr>
                  <a:defRPr/>
                </a:pPr>
                <a:r>
                  <a:rPr lang="en-US"/>
                  <a:t>Cash (£'000)</a:t>
                </a:r>
              </a:p>
            </c:rich>
          </c:tx>
          <c:layout/>
          <c:overlay val="0"/>
        </c:title>
        <c:numFmt formatCode="_-* #,###,_-;[Red]\(#,###,\);_-* &quot;-&quot;_-;_-@_-" sourceLinked="0"/>
        <c:majorTickMark val="out"/>
        <c:minorTickMark val="none"/>
        <c:tickLblPos val="nextTo"/>
        <c:crossAx val="203787264"/>
        <c:crosses val="autoZero"/>
        <c:crossBetween val="between"/>
      </c:valAx>
      <c:valAx>
        <c:axId val="203811456"/>
        <c:scaling>
          <c:orientation val="minMax"/>
        </c:scaling>
        <c:delete val="0"/>
        <c:axPos val="r"/>
        <c:title>
          <c:tx>
            <c:rich>
              <a:bodyPr rot="-5400000" vert="horz"/>
              <a:lstStyle/>
              <a:p>
                <a:pPr>
                  <a:defRPr/>
                </a:pPr>
                <a:r>
                  <a:rPr lang="en-US"/>
                  <a:t>Participation</a:t>
                </a:r>
              </a:p>
            </c:rich>
          </c:tx>
          <c:layout/>
          <c:overlay val="0"/>
        </c:title>
        <c:numFmt formatCode="_-* #,##0_-;\-* #,##0_-;_-* &quot;-&quot;??_-;_-@_-" sourceLinked="1"/>
        <c:majorTickMark val="out"/>
        <c:minorTickMark val="none"/>
        <c:tickLblPos val="nextTo"/>
        <c:crossAx val="203813632"/>
        <c:crosses val="max"/>
        <c:crossBetween val="between"/>
      </c:valAx>
      <c:catAx>
        <c:axId val="203813632"/>
        <c:scaling>
          <c:orientation val="minMax"/>
        </c:scaling>
        <c:delete val="1"/>
        <c:axPos val="b"/>
        <c:majorTickMark val="out"/>
        <c:minorTickMark val="none"/>
        <c:tickLblPos val="nextTo"/>
        <c:crossAx val="203811456"/>
        <c:crosses val="autoZero"/>
        <c:auto val="1"/>
        <c:lblAlgn val="ctr"/>
        <c:lblOffset val="100"/>
        <c:noMultiLvlLbl val="0"/>
      </c:catAx>
    </c:plotArea>
    <c:legend>
      <c:legendPos val="t"/>
      <c:layout/>
      <c:overlay val="0"/>
    </c:legend>
    <c:plotVisOnly val="1"/>
    <c:dispBlanksAs val="gap"/>
    <c:showDLblsOverMax val="0"/>
  </c:chart>
  <c:spPr>
    <a:noFill/>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25</xdr:row>
      <xdr:rowOff>0</xdr:rowOff>
    </xdr:from>
    <xdr:to>
      <xdr:col>8</xdr:col>
      <xdr:colOff>609082</xdr:colOff>
      <xdr:row>47</xdr:row>
      <xdr:rowOff>20314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A1:R14"/>
  <sheetViews>
    <sheetView showGridLines="0" tabSelected="1" zoomScale="120" zoomScaleNormal="120" workbookViewId="0">
      <selection activeCell="A19" sqref="A19"/>
    </sheetView>
  </sheetViews>
  <sheetFormatPr defaultColWidth="9.1796875" defaultRowHeight="12.5"/>
  <cols>
    <col min="1" max="1" width="57.26953125" style="8" customWidth="1"/>
    <col min="2" max="2" width="77" style="8" customWidth="1"/>
    <col min="3" max="16384" width="9.1796875" style="8"/>
  </cols>
  <sheetData>
    <row r="1" spans="1:18" ht="13">
      <c r="A1" s="224" t="s">
        <v>87</v>
      </c>
      <c r="B1" s="111"/>
      <c r="C1" s="112"/>
      <c r="D1" s="112"/>
      <c r="E1" s="112"/>
      <c r="F1" s="112"/>
      <c r="G1" s="112"/>
      <c r="H1" s="112"/>
      <c r="I1" s="112"/>
      <c r="J1" s="112"/>
      <c r="K1" s="112"/>
      <c r="L1" s="112"/>
      <c r="M1" s="112"/>
      <c r="N1" s="10"/>
      <c r="O1" s="10"/>
      <c r="P1" s="10"/>
      <c r="Q1" s="10"/>
      <c r="R1" s="10"/>
    </row>
    <row r="2" spans="1:18">
      <c r="C2" s="10"/>
      <c r="D2" s="10"/>
      <c r="E2" s="10"/>
      <c r="F2" s="10"/>
      <c r="G2" s="10"/>
      <c r="H2" s="10"/>
      <c r="I2" s="10"/>
      <c r="J2" s="10"/>
      <c r="K2" s="10"/>
      <c r="L2" s="10"/>
      <c r="M2" s="10"/>
      <c r="N2" s="10"/>
      <c r="O2" s="10"/>
      <c r="P2" s="10"/>
      <c r="Q2" s="10"/>
      <c r="R2" s="10"/>
    </row>
    <row r="3" spans="1:18" ht="13">
      <c r="A3" s="229" t="s">
        <v>133</v>
      </c>
      <c r="B3" s="230" t="s">
        <v>88</v>
      </c>
    </row>
    <row r="4" spans="1:18">
      <c r="A4" s="228" t="s">
        <v>158</v>
      </c>
      <c r="B4" s="231" t="s">
        <v>217</v>
      </c>
    </row>
    <row r="5" spans="1:18">
      <c r="A5" s="228" t="s">
        <v>226</v>
      </c>
      <c r="B5" s="231" t="s">
        <v>218</v>
      </c>
    </row>
    <row r="6" spans="1:18">
      <c r="A6" s="228" t="s">
        <v>227</v>
      </c>
      <c r="B6" s="231" t="s">
        <v>219</v>
      </c>
    </row>
    <row r="7" spans="1:18">
      <c r="A7" s="228" t="s">
        <v>228</v>
      </c>
      <c r="B7" s="231" t="s">
        <v>220</v>
      </c>
    </row>
    <row r="8" spans="1:18">
      <c r="A8" s="228" t="s">
        <v>206</v>
      </c>
      <c r="B8" s="231" t="s">
        <v>223</v>
      </c>
    </row>
    <row r="9" spans="1:18">
      <c r="A9" s="228" t="s">
        <v>229</v>
      </c>
      <c r="B9" s="231" t="s">
        <v>222</v>
      </c>
    </row>
    <row r="10" spans="1:18">
      <c r="A10" s="228" t="s">
        <v>230</v>
      </c>
      <c r="B10" s="231" t="s">
        <v>221</v>
      </c>
    </row>
    <row r="12" spans="1:18" ht="13.5" thickBot="1">
      <c r="A12" s="275" t="s">
        <v>160</v>
      </c>
      <c r="B12" s="275"/>
    </row>
    <row r="13" spans="1:18" ht="13" thickBot="1">
      <c r="A13" s="221"/>
      <c r="B13" s="223" t="s">
        <v>224</v>
      </c>
    </row>
    <row r="14" spans="1:18" ht="13" thickBot="1">
      <c r="A14" s="222" t="s">
        <v>159</v>
      </c>
      <c r="B14" s="222" t="s">
        <v>225</v>
      </c>
    </row>
  </sheetData>
  <mergeCells count="1">
    <mergeCell ref="A12:B12"/>
  </mergeCells>
  <hyperlinks>
    <hyperlink ref="A4" location="'1.About You'!Print_Area" display="1. About You"/>
    <hyperlink ref="A5" location="'2A.Tennis Member Income'!A1" display="2A. Tennis Membership Workings"/>
    <hyperlink ref="A6" location="'2B.Other Member Income'!A1" display="2B. Other Membership Workings"/>
    <hyperlink ref="A7" location="'2C.Pay and Play Income'!A1" display="2C. Pay and Play Workings"/>
    <hyperlink ref="A8" location="'3. Outcomes'!A1" display="3. Outcomes"/>
    <hyperlink ref="A9" location="'4. Cashflow'!A1" display="4. Cashflow"/>
    <hyperlink ref="A10" location="'Financial Checks'!A1" display="Financial Checks"/>
  </hyperlinks>
  <pageMargins left="0.7" right="0.7" top="0.75" bottom="0.75" header="0.3" footer="0.3"/>
  <pageSetup paperSize="9" scale="97" orientation="landscape" r:id="rId1"/>
  <headerFooter>
    <oddFooter xml:space="preserve">&amp;R
</oddFooter>
  </headerFooter>
  <colBreaks count="1" manualBreakCount="1">
    <brk id="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31"/>
  <sheetViews>
    <sheetView topLeftCell="B1" workbookViewId="0">
      <selection activeCell="E5" sqref="E5"/>
    </sheetView>
  </sheetViews>
  <sheetFormatPr defaultRowHeight="14.5"/>
  <cols>
    <col min="2" max="3" width="27.7265625" bestFit="1" customWidth="1"/>
    <col min="4" max="5" width="26.1796875" bestFit="1" customWidth="1"/>
    <col min="6" max="6" width="39.7265625" bestFit="1" customWidth="1"/>
  </cols>
  <sheetData>
    <row r="2" spans="2:31">
      <c r="B2" s="211" t="s">
        <v>181</v>
      </c>
    </row>
    <row r="4" spans="2:31">
      <c r="B4" s="182" t="s">
        <v>157</v>
      </c>
      <c r="C4" s="182" t="s">
        <v>45</v>
      </c>
      <c r="D4" s="182" t="s">
        <v>58</v>
      </c>
      <c r="E4" s="182" t="s">
        <v>182</v>
      </c>
      <c r="F4" s="182"/>
      <c r="G4" s="55"/>
      <c r="H4" s="55"/>
      <c r="I4" s="55"/>
      <c r="J4" s="55"/>
      <c r="K4" s="55"/>
      <c r="L4" s="55"/>
      <c r="M4" s="55"/>
      <c r="N4" s="55"/>
      <c r="O4" s="55"/>
      <c r="P4" s="55"/>
      <c r="Q4" s="55"/>
      <c r="R4" s="55"/>
      <c r="S4" s="55"/>
      <c r="T4" s="55"/>
      <c r="U4" s="55"/>
      <c r="V4" s="55"/>
      <c r="W4" s="55"/>
      <c r="X4" s="55"/>
      <c r="Y4" s="55"/>
      <c r="Z4" s="55"/>
      <c r="AA4" s="55"/>
      <c r="AB4" s="55"/>
      <c r="AC4" s="55"/>
      <c r="AD4" s="55"/>
      <c r="AE4" s="55"/>
    </row>
    <row r="5" spans="2:31">
      <c r="B5" s="182" t="s">
        <v>157</v>
      </c>
      <c r="C5" s="182" t="s">
        <v>149</v>
      </c>
      <c r="D5" s="182" t="s">
        <v>150</v>
      </c>
      <c r="E5" s="182" t="s">
        <v>151</v>
      </c>
      <c r="F5" s="182"/>
      <c r="G5" s="182"/>
      <c r="H5" s="55"/>
      <c r="I5" s="55"/>
      <c r="J5" s="55"/>
      <c r="K5" s="55"/>
      <c r="L5" s="55"/>
      <c r="M5" s="55"/>
      <c r="N5" s="55"/>
      <c r="O5" s="55"/>
      <c r="P5" s="55"/>
      <c r="Q5" s="55"/>
      <c r="R5" s="55"/>
      <c r="S5" s="55"/>
      <c r="T5" s="55"/>
      <c r="U5" s="55"/>
      <c r="V5" s="55"/>
      <c r="W5" s="55"/>
      <c r="X5" s="55"/>
      <c r="Y5" s="55"/>
      <c r="Z5" s="55"/>
      <c r="AA5" s="55"/>
      <c r="AB5" s="55"/>
      <c r="AC5" s="55"/>
      <c r="AD5" s="55"/>
      <c r="AE5" s="55"/>
    </row>
    <row r="6" spans="2:31">
      <c r="B6" s="182" t="s">
        <v>157</v>
      </c>
      <c r="C6" s="182" t="s">
        <v>152</v>
      </c>
      <c r="D6" s="185" t="s">
        <v>154</v>
      </c>
      <c r="E6" s="182" t="s">
        <v>153</v>
      </c>
      <c r="F6" s="182" t="s">
        <v>155</v>
      </c>
      <c r="G6" s="182"/>
      <c r="H6" s="182"/>
      <c r="I6" s="55"/>
      <c r="J6" s="55"/>
      <c r="K6" s="55"/>
      <c r="L6" s="55"/>
      <c r="M6" s="55"/>
      <c r="N6" s="55"/>
      <c r="O6" s="55"/>
      <c r="P6" s="55"/>
      <c r="Q6" s="55"/>
      <c r="R6" s="55"/>
      <c r="S6" s="55"/>
      <c r="T6" s="55"/>
      <c r="U6" s="55"/>
      <c r="V6" s="55"/>
      <c r="W6" s="55"/>
      <c r="X6" s="55"/>
      <c r="Y6" s="55"/>
      <c r="Z6" s="55"/>
      <c r="AA6" s="55"/>
      <c r="AB6" s="55"/>
      <c r="AC6" s="55"/>
      <c r="AD6" s="55"/>
      <c r="AE6" s="55"/>
    </row>
    <row r="7" spans="2:31">
      <c r="B7" s="182" t="s">
        <v>157</v>
      </c>
      <c r="C7" s="185" t="s">
        <v>179</v>
      </c>
      <c r="D7" s="185" t="s">
        <v>169</v>
      </c>
      <c r="E7" s="185" t="s">
        <v>170</v>
      </c>
      <c r="F7" s="185" t="s">
        <v>171</v>
      </c>
      <c r="G7" s="185" t="s">
        <v>167</v>
      </c>
      <c r="H7" s="185" t="s">
        <v>168</v>
      </c>
      <c r="I7" s="55"/>
      <c r="J7" s="55"/>
      <c r="K7" s="55"/>
      <c r="L7" s="55"/>
      <c r="M7" s="55"/>
      <c r="N7" s="55"/>
      <c r="O7" s="55"/>
      <c r="P7" s="55"/>
      <c r="Q7" s="55"/>
      <c r="R7" s="55"/>
      <c r="S7" s="55"/>
      <c r="T7" s="55"/>
      <c r="U7" s="55"/>
      <c r="V7" s="55"/>
      <c r="W7" s="55"/>
      <c r="X7" s="55"/>
      <c r="Y7" s="55"/>
      <c r="Z7" s="55"/>
      <c r="AA7" s="55"/>
      <c r="AB7" s="55"/>
      <c r="AC7" s="55"/>
      <c r="AD7" s="55"/>
      <c r="AE7" s="55"/>
    </row>
    <row r="8" spans="2:31">
      <c r="B8" s="182" t="s">
        <v>157</v>
      </c>
      <c r="C8" s="55">
        <v>0</v>
      </c>
      <c r="D8" s="55">
        <v>1</v>
      </c>
      <c r="E8" s="55">
        <v>2</v>
      </c>
      <c r="F8" s="55">
        <v>3</v>
      </c>
      <c r="G8" s="55">
        <v>4</v>
      </c>
      <c r="H8" s="55">
        <v>6</v>
      </c>
      <c r="I8" s="55">
        <v>7</v>
      </c>
      <c r="J8" s="55">
        <v>8</v>
      </c>
      <c r="K8" s="55">
        <v>9</v>
      </c>
      <c r="L8" s="55">
        <v>10</v>
      </c>
      <c r="M8" s="55">
        <v>11</v>
      </c>
      <c r="N8" s="55">
        <v>12</v>
      </c>
      <c r="O8" s="55">
        <v>13</v>
      </c>
      <c r="P8" s="55">
        <v>14</v>
      </c>
      <c r="Q8" s="55">
        <v>15</v>
      </c>
      <c r="R8" s="55">
        <v>16</v>
      </c>
      <c r="S8" s="55">
        <v>17</v>
      </c>
      <c r="T8" s="55">
        <v>18</v>
      </c>
      <c r="U8" s="55">
        <v>19</v>
      </c>
      <c r="V8" s="55">
        <v>20</v>
      </c>
      <c r="W8" s="55">
        <v>21</v>
      </c>
      <c r="X8" s="182" t="s">
        <v>156</v>
      </c>
      <c r="Y8" s="182"/>
      <c r="Z8" s="55"/>
      <c r="AA8" s="55"/>
      <c r="AB8" s="55"/>
      <c r="AC8" s="55"/>
      <c r="AD8" s="55"/>
      <c r="AE8" s="55"/>
    </row>
    <row r="9" spans="2:31">
      <c r="B9" s="182" t="s">
        <v>157</v>
      </c>
      <c r="C9" s="182" t="s">
        <v>45</v>
      </c>
      <c r="D9" s="182" t="s">
        <v>58</v>
      </c>
      <c r="E9" s="55" t="s">
        <v>165</v>
      </c>
      <c r="F9" s="55"/>
      <c r="G9" s="55"/>
      <c r="H9" s="55"/>
      <c r="I9" s="55"/>
      <c r="J9" s="55"/>
      <c r="K9" s="55"/>
      <c r="L9" s="55"/>
      <c r="M9" s="55"/>
      <c r="N9" s="55"/>
      <c r="O9" s="55"/>
      <c r="P9" s="55"/>
      <c r="Q9" s="55"/>
      <c r="R9" s="55"/>
      <c r="S9" s="55"/>
      <c r="T9" s="55"/>
      <c r="U9" s="55"/>
      <c r="V9" s="55"/>
      <c r="W9" s="55"/>
      <c r="X9" s="182"/>
      <c r="Y9" s="182"/>
      <c r="Z9" s="55"/>
      <c r="AA9" s="55"/>
      <c r="AB9" s="55"/>
      <c r="AC9" s="55"/>
      <c r="AD9" s="55"/>
      <c r="AE9" s="55"/>
    </row>
    <row r="10" spans="2:31">
      <c r="B10" s="182"/>
      <c r="C10" s="182"/>
      <c r="D10" s="182"/>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row>
    <row r="11" spans="2:31">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row>
    <row r="12" spans="2:31">
      <c r="B12" s="55"/>
      <c r="C12" s="182"/>
      <c r="D12" s="182"/>
      <c r="E12" s="182"/>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row>
    <row r="13" spans="2:31">
      <c r="B13" s="55"/>
      <c r="C13" s="55"/>
      <c r="D13" s="182"/>
      <c r="E13" s="182"/>
      <c r="F13" s="55"/>
      <c r="G13" s="55"/>
      <c r="H13" s="55"/>
      <c r="I13" s="55"/>
      <c r="J13" s="55"/>
      <c r="K13" s="55"/>
      <c r="L13" s="55"/>
      <c r="M13" s="55"/>
      <c r="N13" s="55"/>
      <c r="O13" s="55"/>
      <c r="P13" s="55"/>
      <c r="Q13" s="55"/>
      <c r="R13" s="55"/>
      <c r="S13" s="55"/>
      <c r="T13" s="55"/>
      <c r="U13" s="55"/>
      <c r="V13" s="55"/>
      <c r="W13" s="55"/>
      <c r="X13" s="55"/>
      <c r="Y13" s="55"/>
      <c r="Z13" s="55"/>
      <c r="AA13" s="55"/>
      <c r="AB13" s="182"/>
      <c r="AC13" s="182"/>
      <c r="AD13" s="182"/>
      <c r="AE13" s="55"/>
    </row>
    <row r="14" spans="2:31">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row>
    <row r="15" spans="2:31">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row>
    <row r="16" spans="2:31">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row>
    <row r="17" spans="2:31">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row>
    <row r="18" spans="2:31">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row>
    <row r="19" spans="2:31">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row>
    <row r="20" spans="2:31">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row>
    <row r="21" spans="2:31">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row>
    <row r="22" spans="2:31">
      <c r="B22" s="184"/>
      <c r="C22" s="184"/>
      <c r="D22" s="184"/>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row>
    <row r="23" spans="2:31">
      <c r="B23" s="184"/>
      <c r="C23" s="184"/>
      <c r="D23" s="184"/>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row>
    <row r="24" spans="2:31">
      <c r="B24" s="184"/>
      <c r="C24" s="184"/>
      <c r="D24" s="184"/>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row>
    <row r="25" spans="2:31">
      <c r="B25" s="184"/>
      <c r="C25" s="184"/>
      <c r="D25" s="184"/>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row>
    <row r="26" spans="2:31">
      <c r="B26" s="184"/>
      <c r="C26" s="184"/>
      <c r="D26" s="184"/>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row>
    <row r="27" spans="2:31">
      <c r="B27" s="184"/>
      <c r="C27" s="184"/>
      <c r="D27" s="184"/>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row>
    <row r="28" spans="2:31">
      <c r="B28" s="184"/>
      <c r="C28" s="184"/>
      <c r="D28" s="184"/>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row>
    <row r="29" spans="2:31">
      <c r="B29" s="184"/>
      <c r="C29" s="184"/>
      <c r="D29" s="184"/>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row>
    <row r="30" spans="2:31">
      <c r="B30" s="185"/>
      <c r="C30" s="185"/>
      <c r="D30" s="18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182"/>
    </row>
    <row r="31" spans="2:31">
      <c r="B31" s="210"/>
      <c r="C31" s="210"/>
      <c r="D31" s="21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AK36"/>
  <sheetViews>
    <sheetView showGridLines="0" topLeftCell="A22" zoomScaleNormal="100" zoomScaleSheetLayoutView="90" workbookViewId="0">
      <selection activeCell="B22" sqref="B22"/>
    </sheetView>
  </sheetViews>
  <sheetFormatPr defaultColWidth="8.81640625" defaultRowHeight="14"/>
  <cols>
    <col min="1" max="1" width="44.453125" style="55" customWidth="1"/>
    <col min="2" max="2" width="49.54296875" style="56" customWidth="1"/>
    <col min="3" max="3" width="46.453125" style="55" customWidth="1"/>
    <col min="4" max="4" width="10.1796875" style="55" hidden="1" customWidth="1"/>
    <col min="5" max="34" width="8.81640625" style="55" hidden="1" customWidth="1"/>
    <col min="35" max="35" width="8.54296875" style="55" hidden="1" customWidth="1"/>
    <col min="36" max="37" width="8.81640625" style="55" hidden="1" customWidth="1"/>
    <col min="38" max="16384" width="8.81640625" style="55"/>
  </cols>
  <sheetData>
    <row r="1" spans="1:28" ht="18">
      <c r="A1" s="212" t="s">
        <v>199</v>
      </c>
      <c r="B1" s="213"/>
      <c r="C1" s="214"/>
    </row>
    <row r="2" spans="1:28" ht="14.5" thickBot="1"/>
    <row r="3" spans="1:28">
      <c r="A3" s="276" t="s">
        <v>203</v>
      </c>
      <c r="B3" s="277"/>
      <c r="C3" s="278"/>
    </row>
    <row r="4" spans="1:28" ht="15" customHeight="1">
      <c r="A4" s="283" t="s">
        <v>231</v>
      </c>
      <c r="B4" s="279" t="s">
        <v>46</v>
      </c>
      <c r="C4" s="279"/>
    </row>
    <row r="5" spans="1:28" ht="5.25" customHeight="1">
      <c r="A5" s="283"/>
      <c r="B5" s="279"/>
      <c r="C5" s="279"/>
    </row>
    <row r="6" spans="1:28" ht="12.75" customHeight="1">
      <c r="A6" s="282" t="s">
        <v>189</v>
      </c>
      <c r="B6" s="279"/>
      <c r="C6" s="279"/>
    </row>
    <row r="7" spans="1:28" ht="4.5" customHeight="1">
      <c r="A7" s="282"/>
      <c r="B7" s="279"/>
      <c r="C7" s="279"/>
    </row>
    <row r="8" spans="1:28" ht="12.75" customHeight="1">
      <c r="A8" s="282" t="s">
        <v>138</v>
      </c>
      <c r="B8" s="279"/>
      <c r="C8" s="279"/>
    </row>
    <row r="9" spans="1:28" ht="4.5" customHeight="1">
      <c r="A9" s="282"/>
      <c r="B9" s="279"/>
      <c r="C9" s="279"/>
    </row>
    <row r="10" spans="1:28" ht="12.75" customHeight="1">
      <c r="A10" s="282" t="s">
        <v>139</v>
      </c>
      <c r="B10" s="279"/>
      <c r="C10" s="279"/>
    </row>
    <row r="11" spans="1:28" ht="5.25" customHeight="1">
      <c r="A11" s="282"/>
      <c r="B11" s="279"/>
      <c r="C11" s="279"/>
    </row>
    <row r="12" spans="1:28" ht="12.75" customHeight="1">
      <c r="A12" s="282" t="s">
        <v>174</v>
      </c>
      <c r="B12" s="287">
        <v>43465</v>
      </c>
      <c r="C12" s="279"/>
    </row>
    <row r="13" spans="1:28" ht="5.25" customHeight="1">
      <c r="A13" s="282"/>
      <c r="B13" s="279"/>
      <c r="C13" s="279"/>
    </row>
    <row r="14" spans="1:28" ht="25.5" customHeight="1">
      <c r="A14" s="232" t="s">
        <v>172</v>
      </c>
      <c r="B14" s="288" t="s">
        <v>157</v>
      </c>
      <c r="C14" s="289"/>
      <c r="D14" s="182"/>
      <c r="E14" s="182"/>
      <c r="F14" s="182"/>
      <c r="G14" s="182"/>
      <c r="AA14" s="182"/>
      <c r="AB14" s="182"/>
    </row>
    <row r="15" spans="1:28" ht="14.5" thickBot="1">
      <c r="A15" s="56"/>
      <c r="C15" s="56"/>
    </row>
    <row r="16" spans="1:28">
      <c r="A16" s="276" t="s">
        <v>204</v>
      </c>
      <c r="B16" s="277"/>
      <c r="C16" s="278"/>
    </row>
    <row r="17" spans="1:4" ht="12.5">
      <c r="A17" s="284" t="s">
        <v>161</v>
      </c>
      <c r="B17" s="285" t="s">
        <v>140</v>
      </c>
      <c r="C17" s="286" t="s">
        <v>190</v>
      </c>
    </row>
    <row r="18" spans="1:4" ht="12.5">
      <c r="A18" s="284"/>
      <c r="B18" s="285"/>
      <c r="C18" s="286"/>
    </row>
    <row r="19" spans="1:4" ht="21" customHeight="1">
      <c r="A19" s="232" t="s">
        <v>183</v>
      </c>
      <c r="B19" s="233">
        <v>0</v>
      </c>
      <c r="C19" s="234">
        <f>B19*1200</f>
        <v>0</v>
      </c>
    </row>
    <row r="20" spans="1:4" ht="18" customHeight="1">
      <c r="A20" s="232" t="s">
        <v>184</v>
      </c>
      <c r="B20" s="233">
        <v>0</v>
      </c>
      <c r="C20" s="234">
        <f>B20*900</f>
        <v>0</v>
      </c>
    </row>
    <row r="21" spans="1:4" ht="21" customHeight="1">
      <c r="A21" s="232" t="s">
        <v>185</v>
      </c>
      <c r="B21" s="233">
        <v>0</v>
      </c>
      <c r="C21" s="234">
        <f>B21*1800</f>
        <v>0</v>
      </c>
    </row>
    <row r="22" spans="1:4" ht="22.5" customHeight="1">
      <c r="A22" s="232" t="s">
        <v>186</v>
      </c>
      <c r="B22" s="233">
        <v>0</v>
      </c>
      <c r="C22" s="234">
        <f>1800*B22</f>
        <v>0</v>
      </c>
    </row>
    <row r="23" spans="1:4" ht="21.75" customHeight="1">
      <c r="A23" s="232" t="s">
        <v>141</v>
      </c>
      <c r="B23" s="233">
        <v>0</v>
      </c>
      <c r="C23" s="234">
        <f>B23*600</f>
        <v>0</v>
      </c>
    </row>
    <row r="24" spans="1:4" ht="21.75" customHeight="1">
      <c r="A24" s="232"/>
      <c r="B24" s="235" t="s">
        <v>142</v>
      </c>
      <c r="C24" s="236">
        <f>SUM(C19:C23)</f>
        <v>0</v>
      </c>
      <c r="D24" s="184"/>
    </row>
    <row r="25" spans="1:4" ht="14.5" thickBot="1">
      <c r="A25" s="56"/>
      <c r="C25" s="56"/>
    </row>
    <row r="26" spans="1:4">
      <c r="A26" s="276" t="s">
        <v>205</v>
      </c>
      <c r="B26" s="277"/>
      <c r="C26" s="278"/>
      <c r="D26" s="185"/>
    </row>
    <row r="27" spans="1:4" ht="12.5">
      <c r="A27" s="284" t="s">
        <v>143</v>
      </c>
      <c r="B27" s="290" t="s">
        <v>144</v>
      </c>
      <c r="C27" s="290" t="s">
        <v>145</v>
      </c>
    </row>
    <row r="28" spans="1:4" ht="12.5">
      <c r="A28" s="284"/>
      <c r="B28" s="290"/>
      <c r="C28" s="290"/>
    </row>
    <row r="29" spans="1:4">
      <c r="A29" s="232" t="s">
        <v>50</v>
      </c>
      <c r="B29" s="267"/>
      <c r="C29" s="267"/>
    </row>
    <row r="30" spans="1:4">
      <c r="A30" s="232" t="s">
        <v>51</v>
      </c>
      <c r="B30" s="267"/>
      <c r="C30" s="267"/>
    </row>
    <row r="31" spans="1:4">
      <c r="A31" s="232" t="s">
        <v>52</v>
      </c>
      <c r="B31" s="267"/>
      <c r="C31" s="267"/>
    </row>
    <row r="32" spans="1:4">
      <c r="A32" s="232" t="s">
        <v>53</v>
      </c>
      <c r="B32" s="267"/>
      <c r="C32" s="267"/>
    </row>
    <row r="33" spans="1:3" ht="16.5" customHeight="1">
      <c r="A33" s="232" t="s">
        <v>55</v>
      </c>
      <c r="B33" s="267"/>
      <c r="C33" s="267"/>
    </row>
    <row r="34" spans="1:3" hidden="1">
      <c r="A34" s="232" t="s">
        <v>54</v>
      </c>
      <c r="B34" s="268"/>
      <c r="C34" s="269"/>
    </row>
    <row r="35" spans="1:3">
      <c r="A35" s="232" t="s">
        <v>54</v>
      </c>
      <c r="B35" s="270"/>
      <c r="C35" s="270"/>
    </row>
    <row r="36" spans="1:3" ht="30.75" customHeight="1">
      <c r="A36" s="232" t="s">
        <v>188</v>
      </c>
      <c r="B36" s="280"/>
      <c r="C36" s="281"/>
    </row>
  </sheetData>
  <sheetProtection selectLockedCells="1"/>
  <dataConsolidate/>
  <mergeCells count="21">
    <mergeCell ref="A16:C16"/>
    <mergeCell ref="B14:C14"/>
    <mergeCell ref="A27:A28"/>
    <mergeCell ref="B27:B28"/>
    <mergeCell ref="C27:C28"/>
    <mergeCell ref="A3:C3"/>
    <mergeCell ref="B8:C9"/>
    <mergeCell ref="B10:C11"/>
    <mergeCell ref="B6:C7"/>
    <mergeCell ref="B36:C36"/>
    <mergeCell ref="A6:A7"/>
    <mergeCell ref="A8:A9"/>
    <mergeCell ref="A10:A11"/>
    <mergeCell ref="A4:A5"/>
    <mergeCell ref="B4:C5"/>
    <mergeCell ref="A26:C26"/>
    <mergeCell ref="A17:A18"/>
    <mergeCell ref="B17:B18"/>
    <mergeCell ref="C17:C18"/>
    <mergeCell ref="A12:A13"/>
    <mergeCell ref="B12:C13"/>
  </mergeCells>
  <dataValidations count="1">
    <dataValidation type="date" allowBlank="1" showInputMessage="1" showErrorMessage="1" sqref="B12:C13">
      <formula1>43100</formula1>
      <formula2>73415</formula2>
    </dataValidation>
  </dataValidations>
  <pageMargins left="0.7" right="0.7" top="0.75" bottom="0.75" header="0.3" footer="0.3"/>
  <pageSetup paperSize="9" scale="9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Input!$B$4:$D$4</xm:f>
          </x14:formula1>
          <xm:sqref>B14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59999389629810485"/>
    <pageSetUpPr fitToPage="1"/>
  </sheetPr>
  <dimension ref="A1:J113"/>
  <sheetViews>
    <sheetView showGridLines="0" zoomScaleNormal="100" workbookViewId="0">
      <selection activeCell="E16" sqref="E16"/>
    </sheetView>
  </sheetViews>
  <sheetFormatPr defaultColWidth="9.1796875" defaultRowHeight="12.5"/>
  <cols>
    <col min="1" max="1" width="3.1796875" style="8" customWidth="1"/>
    <col min="2" max="2" width="26.453125" style="8" bestFit="1" customWidth="1"/>
    <col min="3" max="3" width="10.1796875" style="8" bestFit="1" customWidth="1"/>
    <col min="4" max="9" width="11.1796875" style="8" bestFit="1" customWidth="1"/>
    <col min="10" max="10" width="2.7265625" style="8" customWidth="1"/>
    <col min="11" max="16384" width="9.1796875" style="8"/>
  </cols>
  <sheetData>
    <row r="1" spans="1:10" ht="13">
      <c r="A1" s="291" t="s">
        <v>200</v>
      </c>
      <c r="B1" s="291"/>
      <c r="C1" s="291"/>
      <c r="D1" s="291"/>
      <c r="E1" s="291"/>
      <c r="F1" s="291"/>
      <c r="G1" s="291"/>
      <c r="H1" s="291"/>
      <c r="I1" s="291"/>
      <c r="J1" s="129"/>
    </row>
    <row r="3" spans="1:10" ht="13">
      <c r="A3" s="129"/>
      <c r="B3" s="237" t="s">
        <v>175</v>
      </c>
      <c r="C3" s="129"/>
      <c r="D3" s="129"/>
      <c r="E3" s="129"/>
      <c r="F3" s="129"/>
      <c r="G3" s="129"/>
      <c r="H3" s="129"/>
      <c r="I3" s="129"/>
      <c r="J3" s="129"/>
    </row>
    <row r="5" spans="1:10" ht="13">
      <c r="B5" s="67" t="s">
        <v>56</v>
      </c>
    </row>
    <row r="6" spans="1:10">
      <c r="B6" s="8" t="s">
        <v>57</v>
      </c>
      <c r="C6" s="176" t="str">
        <f>'1.About You'!B14</f>
        <v>Select from list</v>
      </c>
      <c r="D6" s="68"/>
    </row>
    <row r="7" spans="1:10">
      <c r="B7" s="8" t="s">
        <v>59</v>
      </c>
      <c r="C7" s="196" t="s">
        <v>58</v>
      </c>
    </row>
    <row r="10" spans="1:10" ht="13">
      <c r="B10" s="90" t="s">
        <v>237</v>
      </c>
      <c r="C10" s="91">
        <f>YEAR('1.About You'!B12)</f>
        <v>2018</v>
      </c>
      <c r="D10" s="91">
        <f>C10+1</f>
        <v>2019</v>
      </c>
      <c r="E10" s="91">
        <f t="shared" ref="E10:I10" si="0">D10+1</f>
        <v>2020</v>
      </c>
      <c r="F10" s="91">
        <f t="shared" si="0"/>
        <v>2021</v>
      </c>
      <c r="G10" s="91">
        <f t="shared" si="0"/>
        <v>2022</v>
      </c>
      <c r="H10" s="91">
        <f t="shared" si="0"/>
        <v>2023</v>
      </c>
      <c r="I10" s="92">
        <f t="shared" si="0"/>
        <v>2024</v>
      </c>
    </row>
    <row r="11" spans="1:10" ht="13">
      <c r="B11" s="93" t="s">
        <v>238</v>
      </c>
      <c r="C11" s="94" t="s">
        <v>4</v>
      </c>
      <c r="D11" s="94" t="s">
        <v>5</v>
      </c>
      <c r="E11" s="94" t="s">
        <v>5</v>
      </c>
      <c r="F11" s="94" t="s">
        <v>5</v>
      </c>
      <c r="G11" s="94" t="s">
        <v>5</v>
      </c>
      <c r="H11" s="94" t="s">
        <v>5</v>
      </c>
      <c r="I11" s="95" t="s">
        <v>5</v>
      </c>
    </row>
    <row r="12" spans="1:10" ht="13">
      <c r="B12" s="69" t="s">
        <v>60</v>
      </c>
      <c r="C12" s="84"/>
      <c r="D12" s="84"/>
      <c r="E12" s="84"/>
      <c r="F12" s="84"/>
      <c r="G12" s="84"/>
      <c r="H12" s="84"/>
      <c r="I12" s="85"/>
    </row>
    <row r="13" spans="1:10">
      <c r="B13" s="238" t="s">
        <v>60</v>
      </c>
      <c r="C13" s="239">
        <v>0</v>
      </c>
      <c r="D13" s="239">
        <v>0</v>
      </c>
      <c r="E13" s="239">
        <v>0</v>
      </c>
      <c r="F13" s="239">
        <v>0</v>
      </c>
      <c r="G13" s="239">
        <v>0</v>
      </c>
      <c r="H13" s="239">
        <v>0</v>
      </c>
      <c r="I13" s="239">
        <v>0</v>
      </c>
    </row>
    <row r="14" spans="1:10">
      <c r="B14" s="238" t="s">
        <v>76</v>
      </c>
      <c r="C14" s="239">
        <v>0</v>
      </c>
      <c r="D14" s="239">
        <v>0</v>
      </c>
      <c r="E14" s="239">
        <v>0</v>
      </c>
      <c r="F14" s="239">
        <v>0</v>
      </c>
      <c r="G14" s="239">
        <v>0</v>
      </c>
      <c r="H14" s="239">
        <v>0</v>
      </c>
      <c r="I14" s="239">
        <v>0</v>
      </c>
    </row>
    <row r="15" spans="1:10">
      <c r="B15" s="238" t="s">
        <v>74</v>
      </c>
      <c r="C15" s="239">
        <v>0</v>
      </c>
      <c r="D15" s="239">
        <v>0</v>
      </c>
      <c r="E15" s="239">
        <v>0</v>
      </c>
      <c r="F15" s="239">
        <v>0</v>
      </c>
      <c r="G15" s="239">
        <v>0</v>
      </c>
      <c r="H15" s="239">
        <v>0</v>
      </c>
      <c r="I15" s="239">
        <v>0</v>
      </c>
    </row>
    <row r="16" spans="1:10">
      <c r="B16" s="238" t="s">
        <v>73</v>
      </c>
      <c r="C16" s="239">
        <v>0</v>
      </c>
      <c r="D16" s="239">
        <v>0</v>
      </c>
      <c r="E16" s="239">
        <v>0</v>
      </c>
      <c r="F16" s="239">
        <v>0</v>
      </c>
      <c r="G16" s="239">
        <v>0</v>
      </c>
      <c r="H16" s="239">
        <v>0</v>
      </c>
      <c r="I16" s="239">
        <v>0</v>
      </c>
    </row>
    <row r="17" spans="2:9">
      <c r="B17" s="238" t="s">
        <v>75</v>
      </c>
      <c r="C17" s="239">
        <v>0</v>
      </c>
      <c r="D17" s="239">
        <v>0</v>
      </c>
      <c r="E17" s="239">
        <v>0</v>
      </c>
      <c r="F17" s="239">
        <v>0</v>
      </c>
      <c r="G17" s="239">
        <v>0</v>
      </c>
      <c r="H17" s="239">
        <v>0</v>
      </c>
      <c r="I17" s="239">
        <v>0</v>
      </c>
    </row>
    <row r="18" spans="2:9">
      <c r="B18" s="238" t="s">
        <v>136</v>
      </c>
      <c r="C18" s="239"/>
      <c r="D18" s="239"/>
      <c r="E18" s="239"/>
      <c r="F18" s="239"/>
      <c r="G18" s="239"/>
      <c r="H18" s="239"/>
      <c r="I18" s="239"/>
    </row>
    <row r="19" spans="2:9">
      <c r="B19" s="238" t="s">
        <v>136</v>
      </c>
      <c r="C19" s="239"/>
      <c r="D19" s="239"/>
      <c r="E19" s="239"/>
      <c r="F19" s="239"/>
      <c r="G19" s="239"/>
      <c r="H19" s="239"/>
      <c r="I19" s="239"/>
    </row>
    <row r="20" spans="2:9">
      <c r="B20" s="238" t="s">
        <v>136</v>
      </c>
      <c r="C20" s="239"/>
      <c r="D20" s="239"/>
      <c r="E20" s="239"/>
      <c r="F20" s="239"/>
      <c r="G20" s="239"/>
      <c r="H20" s="239"/>
      <c r="I20" s="239"/>
    </row>
    <row r="21" spans="2:9">
      <c r="B21" s="238" t="s">
        <v>136</v>
      </c>
      <c r="C21" s="239"/>
      <c r="D21" s="239"/>
      <c r="E21" s="239"/>
      <c r="F21" s="239"/>
      <c r="G21" s="239"/>
      <c r="H21" s="239"/>
      <c r="I21" s="239"/>
    </row>
    <row r="22" spans="2:9" ht="13">
      <c r="B22" s="86" t="s">
        <v>61</v>
      </c>
      <c r="C22" s="84"/>
      <c r="D22" s="84"/>
      <c r="E22" s="84"/>
      <c r="F22" s="84"/>
      <c r="G22" s="84"/>
      <c r="H22" s="84"/>
      <c r="I22" s="85"/>
    </row>
    <row r="23" spans="2:9">
      <c r="B23" s="238" t="s">
        <v>82</v>
      </c>
      <c r="C23" s="239">
        <v>0</v>
      </c>
      <c r="D23" s="239">
        <v>0</v>
      </c>
      <c r="E23" s="239">
        <v>0</v>
      </c>
      <c r="F23" s="239">
        <v>0</v>
      </c>
      <c r="G23" s="239">
        <v>0</v>
      </c>
      <c r="H23" s="239">
        <v>0</v>
      </c>
      <c r="I23" s="239">
        <v>0</v>
      </c>
    </row>
    <row r="24" spans="2:9">
      <c r="B24" s="238" t="s">
        <v>83</v>
      </c>
      <c r="C24" s="239">
        <v>0</v>
      </c>
      <c r="D24" s="239">
        <v>0</v>
      </c>
      <c r="E24" s="239">
        <v>0</v>
      </c>
      <c r="F24" s="239">
        <v>0</v>
      </c>
      <c r="G24" s="239">
        <v>0</v>
      </c>
      <c r="H24" s="239">
        <v>0</v>
      </c>
      <c r="I24" s="239">
        <v>0</v>
      </c>
    </row>
    <row r="25" spans="2:9">
      <c r="B25" s="238" t="s">
        <v>84</v>
      </c>
      <c r="C25" s="239">
        <v>0</v>
      </c>
      <c r="D25" s="239">
        <v>0</v>
      </c>
      <c r="E25" s="239">
        <v>0</v>
      </c>
      <c r="F25" s="239">
        <v>0</v>
      </c>
      <c r="G25" s="239">
        <v>0</v>
      </c>
      <c r="H25" s="239">
        <v>0</v>
      </c>
      <c r="I25" s="239">
        <v>0</v>
      </c>
    </row>
    <row r="26" spans="2:9">
      <c r="B26" s="238" t="s">
        <v>85</v>
      </c>
      <c r="C26" s="239">
        <v>0</v>
      </c>
      <c r="D26" s="239">
        <v>0</v>
      </c>
      <c r="E26" s="239">
        <v>0</v>
      </c>
      <c r="F26" s="239">
        <v>0</v>
      </c>
      <c r="G26" s="239">
        <v>0</v>
      </c>
      <c r="H26" s="239">
        <v>0</v>
      </c>
      <c r="I26" s="239">
        <v>0</v>
      </c>
    </row>
    <row r="27" spans="2:9">
      <c r="B27" s="238" t="s">
        <v>86</v>
      </c>
      <c r="C27" s="239">
        <v>0</v>
      </c>
      <c r="D27" s="239">
        <v>0</v>
      </c>
      <c r="E27" s="239">
        <v>0</v>
      </c>
      <c r="F27" s="239">
        <v>0</v>
      </c>
      <c r="G27" s="239">
        <v>0</v>
      </c>
      <c r="H27" s="239">
        <v>0</v>
      </c>
      <c r="I27" s="239">
        <v>0</v>
      </c>
    </row>
    <row r="28" spans="2:9">
      <c r="B28" s="238" t="s">
        <v>136</v>
      </c>
      <c r="C28" s="239"/>
      <c r="D28" s="239"/>
      <c r="E28" s="239"/>
      <c r="F28" s="239"/>
      <c r="G28" s="239"/>
      <c r="H28" s="239"/>
      <c r="I28" s="239"/>
    </row>
    <row r="29" spans="2:9">
      <c r="B29" s="238" t="s">
        <v>136</v>
      </c>
      <c r="C29" s="239"/>
      <c r="D29" s="239"/>
      <c r="E29" s="239"/>
      <c r="F29" s="239"/>
      <c r="G29" s="239"/>
      <c r="H29" s="239"/>
      <c r="I29" s="239"/>
    </row>
    <row r="30" spans="2:9" ht="409.6">
      <c r="B30" s="238" t="s">
        <v>136</v>
      </c>
      <c r="C30" s="239"/>
      <c r="D30" s="239"/>
      <c r="E30" s="239"/>
      <c r="F30" s="239"/>
      <c r="G30" s="239"/>
      <c r="H30" s="239"/>
      <c r="I30" s="239"/>
    </row>
    <row r="31" spans="2:9" ht="409.6">
      <c r="B31" s="238" t="s">
        <v>136</v>
      </c>
      <c r="C31" s="239"/>
      <c r="D31" s="239"/>
      <c r="E31" s="239"/>
      <c r="F31" s="239"/>
      <c r="G31" s="239"/>
      <c r="H31" s="239"/>
      <c r="I31" s="239"/>
    </row>
    <row r="32" spans="2:9" ht="409.6">
      <c r="B32" s="72"/>
      <c r="C32" s="73"/>
      <c r="D32" s="73"/>
      <c r="E32" s="73"/>
      <c r="F32" s="73"/>
      <c r="G32" s="73"/>
      <c r="H32" s="73"/>
      <c r="I32" s="74"/>
    </row>
    <row r="33" spans="2:9" ht="13">
      <c r="B33" s="93" t="s">
        <v>236</v>
      </c>
      <c r="C33" s="96">
        <f t="shared" ref="C33:I33" si="1">C10</f>
        <v>2018</v>
      </c>
      <c r="D33" s="96">
        <f t="shared" si="1"/>
        <v>2019</v>
      </c>
      <c r="E33" s="96">
        <f t="shared" si="1"/>
        <v>2020</v>
      </c>
      <c r="F33" s="96">
        <f t="shared" si="1"/>
        <v>2021</v>
      </c>
      <c r="G33" s="96">
        <f t="shared" si="1"/>
        <v>2022</v>
      </c>
      <c r="H33" s="96">
        <f t="shared" si="1"/>
        <v>2023</v>
      </c>
      <c r="I33" s="97">
        <f t="shared" si="1"/>
        <v>2024</v>
      </c>
    </row>
    <row r="34" spans="2:9" ht="13">
      <c r="B34" s="98"/>
      <c r="C34" s="94" t="s">
        <v>4</v>
      </c>
      <c r="D34" s="94" t="s">
        <v>5</v>
      </c>
      <c r="E34" s="94" t="s">
        <v>5</v>
      </c>
      <c r="F34" s="94" t="s">
        <v>5</v>
      </c>
      <c r="G34" s="94" t="s">
        <v>5</v>
      </c>
      <c r="H34" s="94" t="s">
        <v>5</v>
      </c>
      <c r="I34" s="95" t="s">
        <v>5</v>
      </c>
    </row>
    <row r="35" spans="2:9" ht="13">
      <c r="B35" s="69" t="s">
        <v>60</v>
      </c>
      <c r="C35" s="88"/>
      <c r="D35" s="88"/>
      <c r="E35" s="88"/>
      <c r="F35" s="88"/>
      <c r="G35" s="88"/>
      <c r="H35" s="88"/>
      <c r="I35" s="89"/>
    </row>
    <row r="36" spans="2:9" ht="409.6">
      <c r="B36" s="258" t="str">
        <f t="shared" ref="B36:B44" si="2">B13</f>
        <v>Adult</v>
      </c>
      <c r="C36" s="240">
        <v>0</v>
      </c>
      <c r="D36" s="240">
        <v>0</v>
      </c>
      <c r="E36" s="240">
        <v>0</v>
      </c>
      <c r="F36" s="240">
        <v>0</v>
      </c>
      <c r="G36" s="240">
        <v>0</v>
      </c>
      <c r="H36" s="240">
        <v>0</v>
      </c>
      <c r="I36" s="240">
        <v>0</v>
      </c>
    </row>
    <row r="37" spans="2:9" ht="409.6">
      <c r="B37" s="258" t="str">
        <f t="shared" si="2"/>
        <v>Working away</v>
      </c>
      <c r="C37" s="240">
        <v>0</v>
      </c>
      <c r="D37" s="240">
        <v>0</v>
      </c>
      <c r="E37" s="240">
        <v>0</v>
      </c>
      <c r="F37" s="240">
        <v>0</v>
      </c>
      <c r="G37" s="240">
        <v>0</v>
      </c>
      <c r="H37" s="240">
        <v>0</v>
      </c>
      <c r="I37" s="240">
        <v>0</v>
      </c>
    </row>
    <row r="38" spans="2:9" ht="409.6">
      <c r="B38" s="258" t="str">
        <f t="shared" si="2"/>
        <v>Senior</v>
      </c>
      <c r="C38" s="240">
        <v>0</v>
      </c>
      <c r="D38" s="240">
        <v>0</v>
      </c>
      <c r="E38" s="240">
        <v>0</v>
      </c>
      <c r="F38" s="240">
        <v>0</v>
      </c>
      <c r="G38" s="240">
        <v>0</v>
      </c>
      <c r="H38" s="240">
        <v>0</v>
      </c>
      <c r="I38" s="240">
        <v>0</v>
      </c>
    </row>
    <row r="39" spans="2:9" ht="409.6">
      <c r="B39" s="258" t="str">
        <f t="shared" si="2"/>
        <v>Student</v>
      </c>
      <c r="C39" s="240">
        <v>0</v>
      </c>
      <c r="D39" s="240">
        <v>0</v>
      </c>
      <c r="E39" s="240">
        <v>0</v>
      </c>
      <c r="F39" s="240">
        <v>0</v>
      </c>
      <c r="G39" s="240">
        <v>0</v>
      </c>
      <c r="H39" s="240">
        <v>0</v>
      </c>
      <c r="I39" s="240">
        <v>0</v>
      </c>
    </row>
    <row r="40" spans="2:9" ht="409.6">
      <c r="B40" s="258" t="str">
        <f t="shared" si="2"/>
        <v>Family</v>
      </c>
      <c r="C40" s="240">
        <v>0</v>
      </c>
      <c r="D40" s="240">
        <v>0</v>
      </c>
      <c r="E40" s="240">
        <v>0</v>
      </c>
      <c r="F40" s="240">
        <v>0</v>
      </c>
      <c r="G40" s="240">
        <v>0</v>
      </c>
      <c r="H40" s="240">
        <v>0</v>
      </c>
      <c r="I40" s="240">
        <v>0</v>
      </c>
    </row>
    <row r="41" spans="2:9" ht="409.6">
      <c r="B41" s="258" t="str">
        <f t="shared" si="2"/>
        <v>Additional category</v>
      </c>
      <c r="C41" s="240"/>
      <c r="D41" s="240"/>
      <c r="E41" s="240"/>
      <c r="F41" s="240"/>
      <c r="G41" s="240"/>
      <c r="H41" s="240"/>
      <c r="I41" s="240"/>
    </row>
    <row r="42" spans="2:9" ht="409.6">
      <c r="B42" s="258" t="str">
        <f t="shared" si="2"/>
        <v>Additional category</v>
      </c>
      <c r="C42" s="240"/>
      <c r="D42" s="240"/>
      <c r="E42" s="240"/>
      <c r="F42" s="240"/>
      <c r="G42" s="240"/>
      <c r="H42" s="240"/>
      <c r="I42" s="240"/>
    </row>
    <row r="43" spans="2:9" ht="409.6">
      <c r="B43" s="258" t="str">
        <f t="shared" si="2"/>
        <v>Additional category</v>
      </c>
      <c r="C43" s="240"/>
      <c r="D43" s="240"/>
      <c r="E43" s="240"/>
      <c r="F43" s="240"/>
      <c r="G43" s="240"/>
      <c r="H43" s="240"/>
      <c r="I43" s="240"/>
    </row>
    <row r="44" spans="2:9" ht="409.6">
      <c r="B44" s="258" t="str">
        <f t="shared" si="2"/>
        <v>Additional category</v>
      </c>
      <c r="C44" s="240"/>
      <c r="D44" s="240"/>
      <c r="E44" s="240"/>
      <c r="F44" s="240"/>
      <c r="G44" s="240"/>
      <c r="H44" s="240"/>
      <c r="I44" s="240"/>
    </row>
    <row r="45" spans="2:9" ht="13">
      <c r="B45" s="225" t="s">
        <v>94</v>
      </c>
      <c r="C45" s="242">
        <f t="shared" ref="C45:I45" si="3">SUM(C36:C44)</f>
        <v>0</v>
      </c>
      <c r="D45" s="242">
        <f t="shared" si="3"/>
        <v>0</v>
      </c>
      <c r="E45" s="242">
        <f t="shared" si="3"/>
        <v>0</v>
      </c>
      <c r="F45" s="242">
        <f t="shared" si="3"/>
        <v>0</v>
      </c>
      <c r="G45" s="242">
        <f t="shared" si="3"/>
        <v>0</v>
      </c>
      <c r="H45" s="242">
        <f t="shared" si="3"/>
        <v>0</v>
      </c>
      <c r="I45" s="242">
        <f t="shared" si="3"/>
        <v>0</v>
      </c>
    </row>
    <row r="46" spans="2:9" ht="409.6">
      <c r="B46" s="81"/>
      <c r="C46" s="88"/>
      <c r="D46" s="88"/>
      <c r="E46" s="88"/>
      <c r="F46" s="88"/>
      <c r="G46" s="88"/>
      <c r="H46" s="88"/>
      <c r="I46" s="89"/>
    </row>
    <row r="47" spans="2:9" ht="13">
      <c r="B47" s="86" t="s">
        <v>61</v>
      </c>
      <c r="C47" s="88"/>
      <c r="D47" s="88"/>
      <c r="E47" s="88"/>
      <c r="F47" s="88"/>
      <c r="G47" s="88"/>
      <c r="H47" s="88"/>
      <c r="I47" s="89"/>
    </row>
    <row r="48" spans="2:9" ht="409.6">
      <c r="B48" s="258" t="str">
        <f t="shared" ref="B48:B56" si="4">B23</f>
        <v>Under 8</v>
      </c>
      <c r="C48" s="240">
        <v>0</v>
      </c>
      <c r="D48" s="240">
        <v>0</v>
      </c>
      <c r="E48" s="240">
        <v>0</v>
      </c>
      <c r="F48" s="240">
        <v>0</v>
      </c>
      <c r="G48" s="240">
        <v>0</v>
      </c>
      <c r="H48" s="240">
        <v>0</v>
      </c>
      <c r="I48" s="240">
        <v>0</v>
      </c>
    </row>
    <row r="49" spans="2:9" ht="409.6">
      <c r="B49" s="258" t="str">
        <f t="shared" si="4"/>
        <v>Under 12</v>
      </c>
      <c r="C49" s="240">
        <v>0</v>
      </c>
      <c r="D49" s="240">
        <v>0</v>
      </c>
      <c r="E49" s="240">
        <v>0</v>
      </c>
      <c r="F49" s="241">
        <v>0</v>
      </c>
      <c r="G49" s="240">
        <v>0</v>
      </c>
      <c r="H49" s="240">
        <v>0</v>
      </c>
      <c r="I49" s="240">
        <v>0</v>
      </c>
    </row>
    <row r="50" spans="2:9" ht="409.6">
      <c r="B50" s="258" t="str">
        <f t="shared" si="4"/>
        <v>Under 14</v>
      </c>
      <c r="C50" s="240">
        <v>0</v>
      </c>
      <c r="D50" s="240">
        <v>0</v>
      </c>
      <c r="E50" s="240">
        <v>0</v>
      </c>
      <c r="F50" s="240">
        <v>0</v>
      </c>
      <c r="G50" s="240">
        <v>0</v>
      </c>
      <c r="H50" s="240">
        <v>0</v>
      </c>
      <c r="I50" s="240">
        <v>0</v>
      </c>
    </row>
    <row r="51" spans="2:9" ht="409.6">
      <c r="B51" s="258" t="str">
        <f t="shared" si="4"/>
        <v>Under 16</v>
      </c>
      <c r="C51" s="240">
        <v>0</v>
      </c>
      <c r="D51" s="240">
        <v>0</v>
      </c>
      <c r="E51" s="240">
        <v>0</v>
      </c>
      <c r="F51" s="240">
        <v>0</v>
      </c>
      <c r="G51" s="240">
        <v>0</v>
      </c>
      <c r="H51" s="240">
        <v>0</v>
      </c>
      <c r="I51" s="240">
        <v>0</v>
      </c>
    </row>
    <row r="52" spans="2:9" ht="409.6">
      <c r="B52" s="258" t="str">
        <f t="shared" si="4"/>
        <v>Under 18</v>
      </c>
      <c r="C52" s="240">
        <v>0</v>
      </c>
      <c r="D52" s="240">
        <v>0</v>
      </c>
      <c r="E52" s="240">
        <v>0</v>
      </c>
      <c r="F52" s="240">
        <v>0</v>
      </c>
      <c r="G52" s="240">
        <v>0</v>
      </c>
      <c r="H52" s="240">
        <v>0</v>
      </c>
      <c r="I52" s="240">
        <v>0</v>
      </c>
    </row>
    <row r="53" spans="2:9" ht="409.6">
      <c r="B53" s="258" t="str">
        <f t="shared" si="4"/>
        <v>Additional category</v>
      </c>
      <c r="C53" s="240"/>
      <c r="D53" s="240"/>
      <c r="E53" s="240"/>
      <c r="F53" s="240"/>
      <c r="G53" s="240"/>
      <c r="H53" s="240"/>
      <c r="I53" s="240"/>
    </row>
    <row r="54" spans="2:9" ht="409.6">
      <c r="B54" s="258" t="str">
        <f t="shared" si="4"/>
        <v>Additional category</v>
      </c>
      <c r="C54" s="240"/>
      <c r="D54" s="240"/>
      <c r="E54" s="240"/>
      <c r="F54" s="240"/>
      <c r="G54" s="240"/>
      <c r="H54" s="240"/>
      <c r="I54" s="240"/>
    </row>
    <row r="55" spans="2:9" ht="409.6">
      <c r="B55" s="258" t="str">
        <f t="shared" si="4"/>
        <v>Additional category</v>
      </c>
      <c r="C55" s="240"/>
      <c r="D55" s="240"/>
      <c r="E55" s="240"/>
      <c r="F55" s="240"/>
      <c r="G55" s="240"/>
      <c r="H55" s="240"/>
      <c r="I55" s="240"/>
    </row>
    <row r="56" spans="2:9" ht="409.6">
      <c r="B56" s="258" t="str">
        <f t="shared" si="4"/>
        <v>Additional category</v>
      </c>
      <c r="C56" s="240"/>
      <c r="D56" s="240"/>
      <c r="E56" s="240"/>
      <c r="F56" s="240"/>
      <c r="G56" s="240"/>
      <c r="H56" s="240"/>
      <c r="I56" s="240"/>
    </row>
    <row r="57" spans="2:9" ht="13">
      <c r="B57" s="225" t="s">
        <v>95</v>
      </c>
      <c r="C57" s="242">
        <f t="shared" ref="C57:I57" si="5">SUM(C48:C56)</f>
        <v>0</v>
      </c>
      <c r="D57" s="242">
        <f t="shared" si="5"/>
        <v>0</v>
      </c>
      <c r="E57" s="242">
        <f t="shared" si="5"/>
        <v>0</v>
      </c>
      <c r="F57" s="242">
        <f t="shared" si="5"/>
        <v>0</v>
      </c>
      <c r="G57" s="242">
        <f t="shared" si="5"/>
        <v>0</v>
      </c>
      <c r="H57" s="242">
        <f t="shared" si="5"/>
        <v>0</v>
      </c>
      <c r="I57" s="242">
        <f t="shared" si="5"/>
        <v>0</v>
      </c>
    </row>
    <row r="58" spans="2:9" ht="409.6">
      <c r="B58" s="72"/>
      <c r="C58" s="122"/>
      <c r="D58" s="122"/>
      <c r="E58" s="122"/>
      <c r="F58" s="122"/>
      <c r="G58" s="122"/>
      <c r="H58" s="122"/>
      <c r="I58" s="123"/>
    </row>
    <row r="59" spans="2:9" ht="13">
      <c r="B59" s="93" t="s">
        <v>239</v>
      </c>
      <c r="C59" s="96">
        <f t="shared" ref="C59:I59" si="6">C33</f>
        <v>2018</v>
      </c>
      <c r="D59" s="96">
        <f t="shared" si="6"/>
        <v>2019</v>
      </c>
      <c r="E59" s="96">
        <f t="shared" si="6"/>
        <v>2020</v>
      </c>
      <c r="F59" s="96">
        <f t="shared" si="6"/>
        <v>2021</v>
      </c>
      <c r="G59" s="96">
        <f t="shared" si="6"/>
        <v>2022</v>
      </c>
      <c r="H59" s="96">
        <f t="shared" si="6"/>
        <v>2023</v>
      </c>
      <c r="I59" s="97">
        <f t="shared" si="6"/>
        <v>2024</v>
      </c>
    </row>
    <row r="60" spans="2:9" ht="13">
      <c r="B60" s="93"/>
      <c r="C60" s="94" t="s">
        <v>4</v>
      </c>
      <c r="D60" s="94" t="s">
        <v>5</v>
      </c>
      <c r="E60" s="94" t="s">
        <v>5</v>
      </c>
      <c r="F60" s="94" t="s">
        <v>5</v>
      </c>
      <c r="G60" s="94" t="s">
        <v>5</v>
      </c>
      <c r="H60" s="94" t="s">
        <v>5</v>
      </c>
      <c r="I60" s="95" t="s">
        <v>5</v>
      </c>
    </row>
    <row r="61" spans="2:9" ht="409.6">
      <c r="B61" s="72"/>
      <c r="C61" s="76"/>
      <c r="D61" s="76"/>
      <c r="E61" s="76"/>
      <c r="F61" s="76"/>
      <c r="G61" s="76"/>
      <c r="H61" s="76"/>
      <c r="I61" s="77"/>
    </row>
    <row r="62" spans="2:9" ht="13">
      <c r="B62" s="69" t="s">
        <v>60</v>
      </c>
      <c r="C62" s="76"/>
      <c r="D62" s="76"/>
      <c r="E62" s="76"/>
      <c r="F62" s="76"/>
      <c r="G62" s="76"/>
      <c r="H62" s="76"/>
      <c r="I62" s="77"/>
    </row>
    <row r="63" spans="2:9" ht="409.6">
      <c r="B63" s="72" t="str">
        <f t="shared" ref="B63:B71" si="7">B13</f>
        <v>Adult</v>
      </c>
      <c r="C63" s="99">
        <f t="shared" ref="C63:I71" si="8">IF($C$6="no",C13*C36,IF($C$7="no",C13*C36,C13/VAT*C36))</f>
        <v>0</v>
      </c>
      <c r="D63" s="99">
        <f t="shared" si="8"/>
        <v>0</v>
      </c>
      <c r="E63" s="99">
        <f t="shared" si="8"/>
        <v>0</v>
      </c>
      <c r="F63" s="99">
        <f t="shared" si="8"/>
        <v>0</v>
      </c>
      <c r="G63" s="99">
        <f t="shared" si="8"/>
        <v>0</v>
      </c>
      <c r="H63" s="99">
        <f t="shared" si="8"/>
        <v>0</v>
      </c>
      <c r="I63" s="100">
        <f t="shared" si="8"/>
        <v>0</v>
      </c>
    </row>
    <row r="64" spans="2:9" ht="409.6">
      <c r="B64" s="81" t="str">
        <f t="shared" si="7"/>
        <v>Working away</v>
      </c>
      <c r="C64" s="99">
        <f t="shared" si="8"/>
        <v>0</v>
      </c>
      <c r="D64" s="99">
        <f t="shared" si="8"/>
        <v>0</v>
      </c>
      <c r="E64" s="99">
        <f t="shared" si="8"/>
        <v>0</v>
      </c>
      <c r="F64" s="99">
        <f t="shared" si="8"/>
        <v>0</v>
      </c>
      <c r="G64" s="99">
        <f t="shared" si="8"/>
        <v>0</v>
      </c>
      <c r="H64" s="99">
        <f t="shared" si="8"/>
        <v>0</v>
      </c>
      <c r="I64" s="100">
        <f t="shared" si="8"/>
        <v>0</v>
      </c>
    </row>
    <row r="65" spans="2:9" ht="409.6">
      <c r="B65" s="81" t="str">
        <f t="shared" si="7"/>
        <v>Senior</v>
      </c>
      <c r="C65" s="99">
        <f t="shared" si="8"/>
        <v>0</v>
      </c>
      <c r="D65" s="99">
        <f t="shared" si="8"/>
        <v>0</v>
      </c>
      <c r="E65" s="99">
        <f t="shared" si="8"/>
        <v>0</v>
      </c>
      <c r="F65" s="99">
        <f t="shared" si="8"/>
        <v>0</v>
      </c>
      <c r="G65" s="99">
        <f t="shared" si="8"/>
        <v>0</v>
      </c>
      <c r="H65" s="99">
        <f t="shared" si="8"/>
        <v>0</v>
      </c>
      <c r="I65" s="100">
        <f t="shared" si="8"/>
        <v>0</v>
      </c>
    </row>
    <row r="66" spans="2:9" ht="409.6">
      <c r="B66" s="81" t="str">
        <f t="shared" si="7"/>
        <v>Student</v>
      </c>
      <c r="C66" s="99">
        <f t="shared" si="8"/>
        <v>0</v>
      </c>
      <c r="D66" s="99">
        <f t="shared" si="8"/>
        <v>0</v>
      </c>
      <c r="E66" s="99">
        <f t="shared" si="8"/>
        <v>0</v>
      </c>
      <c r="F66" s="99">
        <f t="shared" si="8"/>
        <v>0</v>
      </c>
      <c r="G66" s="99">
        <f t="shared" si="8"/>
        <v>0</v>
      </c>
      <c r="H66" s="99">
        <f t="shared" si="8"/>
        <v>0</v>
      </c>
      <c r="I66" s="100">
        <f t="shared" si="8"/>
        <v>0</v>
      </c>
    </row>
    <row r="67" spans="2:9" ht="409.6">
      <c r="B67" s="81" t="str">
        <f t="shared" si="7"/>
        <v>Family</v>
      </c>
      <c r="C67" s="99">
        <f t="shared" si="8"/>
        <v>0</v>
      </c>
      <c r="D67" s="99">
        <f t="shared" si="8"/>
        <v>0</v>
      </c>
      <c r="E67" s="99">
        <f t="shared" si="8"/>
        <v>0</v>
      </c>
      <c r="F67" s="99">
        <f t="shared" si="8"/>
        <v>0</v>
      </c>
      <c r="G67" s="99">
        <f t="shared" si="8"/>
        <v>0</v>
      </c>
      <c r="H67" s="99">
        <f t="shared" si="8"/>
        <v>0</v>
      </c>
      <c r="I67" s="100">
        <f t="shared" si="8"/>
        <v>0</v>
      </c>
    </row>
    <row r="68" spans="2:9" ht="409.6">
      <c r="B68" s="81" t="str">
        <f t="shared" si="7"/>
        <v>Additional category</v>
      </c>
      <c r="C68" s="99">
        <f t="shared" si="8"/>
        <v>0</v>
      </c>
      <c r="D68" s="99">
        <f t="shared" si="8"/>
        <v>0</v>
      </c>
      <c r="E68" s="99">
        <f t="shared" si="8"/>
        <v>0</v>
      </c>
      <c r="F68" s="99">
        <f t="shared" si="8"/>
        <v>0</v>
      </c>
      <c r="G68" s="99">
        <f t="shared" si="8"/>
        <v>0</v>
      </c>
      <c r="H68" s="99">
        <f t="shared" si="8"/>
        <v>0</v>
      </c>
      <c r="I68" s="100">
        <f t="shared" si="8"/>
        <v>0</v>
      </c>
    </row>
    <row r="69" spans="2:9" ht="409.6">
      <c r="B69" s="81" t="str">
        <f t="shared" si="7"/>
        <v>Additional category</v>
      </c>
      <c r="C69" s="99">
        <f t="shared" si="8"/>
        <v>0</v>
      </c>
      <c r="D69" s="99">
        <f t="shared" si="8"/>
        <v>0</v>
      </c>
      <c r="E69" s="99">
        <f t="shared" si="8"/>
        <v>0</v>
      </c>
      <c r="F69" s="99">
        <f t="shared" si="8"/>
        <v>0</v>
      </c>
      <c r="G69" s="99">
        <f t="shared" si="8"/>
        <v>0</v>
      </c>
      <c r="H69" s="99">
        <f t="shared" si="8"/>
        <v>0</v>
      </c>
      <c r="I69" s="100">
        <f t="shared" si="8"/>
        <v>0</v>
      </c>
    </row>
    <row r="70" spans="2:9" ht="409.6">
      <c r="B70" s="81" t="str">
        <f t="shared" si="7"/>
        <v>Additional category</v>
      </c>
      <c r="C70" s="99">
        <f t="shared" si="8"/>
        <v>0</v>
      </c>
      <c r="D70" s="99">
        <f t="shared" si="8"/>
        <v>0</v>
      </c>
      <c r="E70" s="99">
        <f t="shared" si="8"/>
        <v>0</v>
      </c>
      <c r="F70" s="99">
        <f t="shared" si="8"/>
        <v>0</v>
      </c>
      <c r="G70" s="99">
        <f t="shared" si="8"/>
        <v>0</v>
      </c>
      <c r="H70" s="99">
        <f t="shared" si="8"/>
        <v>0</v>
      </c>
      <c r="I70" s="100">
        <f t="shared" si="8"/>
        <v>0</v>
      </c>
    </row>
    <row r="71" spans="2:9" ht="409.6">
      <c r="B71" s="81" t="str">
        <f t="shared" si="7"/>
        <v>Additional category</v>
      </c>
      <c r="C71" s="99">
        <f t="shared" si="8"/>
        <v>0</v>
      </c>
      <c r="D71" s="99">
        <f t="shared" si="8"/>
        <v>0</v>
      </c>
      <c r="E71" s="99">
        <f t="shared" si="8"/>
        <v>0</v>
      </c>
      <c r="F71" s="99">
        <f t="shared" si="8"/>
        <v>0</v>
      </c>
      <c r="G71" s="99">
        <f t="shared" si="8"/>
        <v>0</v>
      </c>
      <c r="H71" s="99">
        <f t="shared" si="8"/>
        <v>0</v>
      </c>
      <c r="I71" s="100">
        <f t="shared" si="8"/>
        <v>0</v>
      </c>
    </row>
    <row r="72" spans="2:9" ht="409.6">
      <c r="B72" s="81"/>
      <c r="C72" s="99"/>
      <c r="D72" s="99"/>
      <c r="E72" s="99"/>
      <c r="F72" s="99"/>
      <c r="G72" s="99"/>
      <c r="H72" s="99"/>
      <c r="I72" s="100"/>
    </row>
    <row r="73" spans="2:9" ht="13">
      <c r="B73" s="86" t="s">
        <v>61</v>
      </c>
      <c r="C73" s="99"/>
      <c r="D73" s="99"/>
      <c r="E73" s="99"/>
      <c r="F73" s="99"/>
      <c r="G73" s="99"/>
      <c r="H73" s="99"/>
      <c r="I73" s="100"/>
    </row>
    <row r="74" spans="2:9" ht="409.6">
      <c r="B74" s="81" t="str">
        <f t="shared" ref="B74:B82" si="9">B23</f>
        <v>Under 8</v>
      </c>
      <c r="C74" s="99">
        <f t="shared" ref="C74:I82" si="10">IF($C$6="no",C23*C48,IF($C$7="no",C23*C48,C23/VAT*C48))</f>
        <v>0</v>
      </c>
      <c r="D74" s="99">
        <f t="shared" si="10"/>
        <v>0</v>
      </c>
      <c r="E74" s="99">
        <f t="shared" si="10"/>
        <v>0</v>
      </c>
      <c r="F74" s="99">
        <f t="shared" si="10"/>
        <v>0</v>
      </c>
      <c r="G74" s="99">
        <f t="shared" si="10"/>
        <v>0</v>
      </c>
      <c r="H74" s="99">
        <f t="shared" si="10"/>
        <v>0</v>
      </c>
      <c r="I74" s="100">
        <f t="shared" si="10"/>
        <v>0</v>
      </c>
    </row>
    <row r="75" spans="2:9" ht="409.6">
      <c r="B75" s="81" t="str">
        <f t="shared" si="9"/>
        <v>Under 12</v>
      </c>
      <c r="C75" s="99">
        <f t="shared" si="10"/>
        <v>0</v>
      </c>
      <c r="D75" s="99">
        <f t="shared" si="10"/>
        <v>0</v>
      </c>
      <c r="E75" s="99">
        <f t="shared" si="10"/>
        <v>0</v>
      </c>
      <c r="F75" s="99">
        <f t="shared" si="10"/>
        <v>0</v>
      </c>
      <c r="G75" s="99">
        <f t="shared" si="10"/>
        <v>0</v>
      </c>
      <c r="H75" s="99">
        <f t="shared" si="10"/>
        <v>0</v>
      </c>
      <c r="I75" s="100">
        <f t="shared" si="10"/>
        <v>0</v>
      </c>
    </row>
    <row r="76" spans="2:9" ht="409.6">
      <c r="B76" s="81" t="str">
        <f t="shared" si="9"/>
        <v>Under 14</v>
      </c>
      <c r="C76" s="99">
        <f t="shared" si="10"/>
        <v>0</v>
      </c>
      <c r="D76" s="99">
        <f t="shared" si="10"/>
        <v>0</v>
      </c>
      <c r="E76" s="99">
        <f t="shared" si="10"/>
        <v>0</v>
      </c>
      <c r="F76" s="99">
        <f t="shared" si="10"/>
        <v>0</v>
      </c>
      <c r="G76" s="99">
        <f t="shared" si="10"/>
        <v>0</v>
      </c>
      <c r="H76" s="99">
        <f t="shared" si="10"/>
        <v>0</v>
      </c>
      <c r="I76" s="100">
        <f t="shared" si="10"/>
        <v>0</v>
      </c>
    </row>
    <row r="77" spans="2:9" ht="409.6">
      <c r="B77" s="81" t="str">
        <f t="shared" si="9"/>
        <v>Under 16</v>
      </c>
      <c r="C77" s="99">
        <f t="shared" si="10"/>
        <v>0</v>
      </c>
      <c r="D77" s="99">
        <f t="shared" si="10"/>
        <v>0</v>
      </c>
      <c r="E77" s="99">
        <f t="shared" si="10"/>
        <v>0</v>
      </c>
      <c r="F77" s="99">
        <f t="shared" si="10"/>
        <v>0</v>
      </c>
      <c r="G77" s="99">
        <f t="shared" si="10"/>
        <v>0</v>
      </c>
      <c r="H77" s="99">
        <f t="shared" si="10"/>
        <v>0</v>
      </c>
      <c r="I77" s="100">
        <f t="shared" si="10"/>
        <v>0</v>
      </c>
    </row>
    <row r="78" spans="2:9" ht="409.6">
      <c r="B78" s="81" t="str">
        <f t="shared" si="9"/>
        <v>Under 18</v>
      </c>
      <c r="C78" s="99">
        <f t="shared" si="10"/>
        <v>0</v>
      </c>
      <c r="D78" s="99">
        <f t="shared" si="10"/>
        <v>0</v>
      </c>
      <c r="E78" s="99">
        <f t="shared" si="10"/>
        <v>0</v>
      </c>
      <c r="F78" s="99">
        <f t="shared" si="10"/>
        <v>0</v>
      </c>
      <c r="G78" s="99">
        <f t="shared" si="10"/>
        <v>0</v>
      </c>
      <c r="H78" s="99">
        <f t="shared" si="10"/>
        <v>0</v>
      </c>
      <c r="I78" s="100">
        <f t="shared" si="10"/>
        <v>0</v>
      </c>
    </row>
    <row r="79" spans="2:9" ht="409.6">
      <c r="B79" s="81" t="str">
        <f t="shared" si="9"/>
        <v>Additional category</v>
      </c>
      <c r="C79" s="99">
        <f t="shared" si="10"/>
        <v>0</v>
      </c>
      <c r="D79" s="99">
        <f t="shared" si="10"/>
        <v>0</v>
      </c>
      <c r="E79" s="99">
        <f t="shared" si="10"/>
        <v>0</v>
      </c>
      <c r="F79" s="99">
        <f t="shared" si="10"/>
        <v>0</v>
      </c>
      <c r="G79" s="99">
        <f t="shared" si="10"/>
        <v>0</v>
      </c>
      <c r="H79" s="99">
        <f t="shared" si="10"/>
        <v>0</v>
      </c>
      <c r="I79" s="100">
        <f t="shared" si="10"/>
        <v>0</v>
      </c>
    </row>
    <row r="80" spans="2:9" ht="409.6">
      <c r="B80" s="81" t="str">
        <f t="shared" si="9"/>
        <v>Additional category</v>
      </c>
      <c r="C80" s="99">
        <f t="shared" si="10"/>
        <v>0</v>
      </c>
      <c r="D80" s="99">
        <f t="shared" si="10"/>
        <v>0</v>
      </c>
      <c r="E80" s="99">
        <f t="shared" si="10"/>
        <v>0</v>
      </c>
      <c r="F80" s="99">
        <f t="shared" si="10"/>
        <v>0</v>
      </c>
      <c r="G80" s="99">
        <f t="shared" si="10"/>
        <v>0</v>
      </c>
      <c r="H80" s="99">
        <f t="shared" si="10"/>
        <v>0</v>
      </c>
      <c r="I80" s="100">
        <f t="shared" si="10"/>
        <v>0</v>
      </c>
    </row>
    <row r="81" spans="2:9" ht="409.6">
      <c r="B81" s="81" t="str">
        <f t="shared" si="9"/>
        <v>Additional category</v>
      </c>
      <c r="C81" s="99">
        <f t="shared" si="10"/>
        <v>0</v>
      </c>
      <c r="D81" s="99">
        <f t="shared" si="10"/>
        <v>0</v>
      </c>
      <c r="E81" s="99">
        <f t="shared" si="10"/>
        <v>0</v>
      </c>
      <c r="F81" s="99">
        <f t="shared" si="10"/>
        <v>0</v>
      </c>
      <c r="G81" s="99">
        <f t="shared" si="10"/>
        <v>0</v>
      </c>
      <c r="H81" s="99">
        <f t="shared" si="10"/>
        <v>0</v>
      </c>
      <c r="I81" s="100">
        <f t="shared" si="10"/>
        <v>0</v>
      </c>
    </row>
    <row r="82" spans="2:9" ht="409.6">
      <c r="B82" s="81" t="str">
        <f t="shared" si="9"/>
        <v>Additional category</v>
      </c>
      <c r="C82" s="99">
        <f t="shared" si="10"/>
        <v>0</v>
      </c>
      <c r="D82" s="99">
        <f t="shared" si="10"/>
        <v>0</v>
      </c>
      <c r="E82" s="99">
        <f t="shared" si="10"/>
        <v>0</v>
      </c>
      <c r="F82" s="99">
        <f t="shared" si="10"/>
        <v>0</v>
      </c>
      <c r="G82" s="99">
        <f t="shared" si="10"/>
        <v>0</v>
      </c>
      <c r="H82" s="99">
        <f t="shared" si="10"/>
        <v>0</v>
      </c>
      <c r="I82" s="100">
        <f t="shared" si="10"/>
        <v>0</v>
      </c>
    </row>
    <row r="83" spans="2:9" ht="409.6">
      <c r="B83" s="81"/>
      <c r="C83" s="76"/>
      <c r="D83" s="76"/>
      <c r="E83" s="76"/>
      <c r="F83" s="76"/>
      <c r="G83" s="76"/>
      <c r="H83" s="76"/>
      <c r="I83" s="77"/>
    </row>
    <row r="84" spans="2:9" ht="13">
      <c r="B84" s="101" t="s">
        <v>72</v>
      </c>
      <c r="C84" s="102">
        <f t="shared" ref="C84:I84" si="11">SUM(C61:C83)</f>
        <v>0</v>
      </c>
      <c r="D84" s="102">
        <f t="shared" si="11"/>
        <v>0</v>
      </c>
      <c r="E84" s="102">
        <f t="shared" si="11"/>
        <v>0</v>
      </c>
      <c r="F84" s="102">
        <f t="shared" si="11"/>
        <v>0</v>
      </c>
      <c r="G84" s="102">
        <f t="shared" si="11"/>
        <v>0</v>
      </c>
      <c r="H84" s="102">
        <f t="shared" si="11"/>
        <v>0</v>
      </c>
      <c r="I84" s="103">
        <f t="shared" si="11"/>
        <v>0</v>
      </c>
    </row>
    <row r="85" spans="2:9" ht="409.6">
      <c r="C85" s="79"/>
      <c r="D85" s="79"/>
      <c r="E85" s="79"/>
      <c r="F85" s="79"/>
      <c r="G85" s="79"/>
      <c r="H85" s="79"/>
      <c r="I85" s="79"/>
    </row>
    <row r="86" spans="2:9" ht="409.6">
      <c r="C86" s="79"/>
      <c r="D86" s="79"/>
      <c r="E86" s="79"/>
      <c r="F86" s="79"/>
      <c r="G86" s="79"/>
      <c r="H86" s="79"/>
      <c r="I86" s="79"/>
    </row>
    <row r="103" spans="10:10" s="10" customFormat="1" ht="409.6"/>
    <row r="106" spans="10:10" ht="13">
      <c r="J106" s="62"/>
    </row>
    <row r="107" spans="10:10" ht="13">
      <c r="J107" s="62"/>
    </row>
    <row r="108" spans="10:10" ht="13">
      <c r="J108" s="62"/>
    </row>
    <row r="109" spans="10:10" ht="13">
      <c r="J109" s="62"/>
    </row>
    <row r="110" spans="10:10" ht="13">
      <c r="J110" s="62"/>
    </row>
    <row r="111" spans="10:10" ht="13">
      <c r="J111" s="62"/>
    </row>
    <row r="112" spans="10:10" ht="13">
      <c r="J112" s="62"/>
    </row>
    <row r="113" spans="10:10" ht="13">
      <c r="J113" s="62"/>
    </row>
  </sheetData>
  <mergeCells count="1">
    <mergeCell ref="A1:I1"/>
  </mergeCells>
  <pageMargins left="0.7" right="0.7" top="0.75" bottom="0.75" header="0.3" footer="0.3"/>
  <pageSetup scale="4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Inputs!$B$3:$B$4</xm:f>
          </x14:formula1>
          <xm:sqref>C7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pageSetUpPr fitToPage="1"/>
  </sheetPr>
  <dimension ref="A1:J79"/>
  <sheetViews>
    <sheetView showGridLines="0" topLeftCell="A4" zoomScaleNormal="100" workbookViewId="0">
      <selection activeCell="B20" sqref="B20"/>
    </sheetView>
  </sheetViews>
  <sheetFormatPr defaultColWidth="9.1796875" defaultRowHeight="12.5"/>
  <cols>
    <col min="1" max="1" width="3.1796875" style="8" customWidth="1"/>
    <col min="2" max="2" width="26.453125" style="8" bestFit="1" customWidth="1"/>
    <col min="3" max="3" width="10.1796875" style="8" bestFit="1" customWidth="1"/>
    <col min="4" max="9" width="11.1796875" style="8" bestFit="1" customWidth="1"/>
    <col min="10" max="10" width="2.453125" style="8" customWidth="1"/>
    <col min="11" max="16384" width="9.1796875" style="8"/>
  </cols>
  <sheetData>
    <row r="1" spans="1:10" ht="13">
      <c r="A1" s="291" t="s">
        <v>201</v>
      </c>
      <c r="B1" s="291"/>
      <c r="C1" s="291"/>
      <c r="D1" s="291"/>
      <c r="E1" s="291"/>
      <c r="F1" s="291"/>
      <c r="G1" s="291"/>
      <c r="H1" s="291"/>
      <c r="I1" s="291"/>
      <c r="J1" s="129"/>
    </row>
    <row r="3" spans="1:10" ht="13">
      <c r="A3" s="129"/>
      <c r="B3" s="237" t="s">
        <v>176</v>
      </c>
      <c r="C3" s="129"/>
      <c r="D3" s="129"/>
      <c r="E3" s="129"/>
      <c r="F3" s="129"/>
      <c r="G3" s="129"/>
      <c r="H3" s="129"/>
      <c r="I3" s="129"/>
      <c r="J3" s="129"/>
    </row>
    <row r="5" spans="1:10" ht="13">
      <c r="B5" s="272" t="s">
        <v>56</v>
      </c>
      <c r="C5" s="9"/>
    </row>
    <row r="6" spans="1:10">
      <c r="B6" s="9" t="s">
        <v>57</v>
      </c>
      <c r="C6" s="163" t="str">
        <f>'2A.Tennis Member Income'!C6</f>
        <v>Select from list</v>
      </c>
      <c r="D6" s="68"/>
    </row>
    <row r="7" spans="1:10">
      <c r="B7" s="9" t="s">
        <v>59</v>
      </c>
      <c r="C7" s="273" t="s">
        <v>58</v>
      </c>
    </row>
    <row r="9" spans="1:10" ht="13">
      <c r="B9" s="90" t="s">
        <v>237</v>
      </c>
      <c r="C9" s="91">
        <f>'2A.Tennis Member Income'!C10</f>
        <v>2018</v>
      </c>
      <c r="D9" s="91">
        <f t="shared" ref="D9:I9" si="0">C9+1</f>
        <v>2019</v>
      </c>
      <c r="E9" s="91">
        <f t="shared" si="0"/>
        <v>2020</v>
      </c>
      <c r="F9" s="91">
        <f t="shared" si="0"/>
        <v>2021</v>
      </c>
      <c r="G9" s="91">
        <f t="shared" si="0"/>
        <v>2022</v>
      </c>
      <c r="H9" s="91">
        <f t="shared" si="0"/>
        <v>2023</v>
      </c>
      <c r="I9" s="91">
        <f t="shared" si="0"/>
        <v>2024</v>
      </c>
    </row>
    <row r="10" spans="1:10" ht="13">
      <c r="B10" s="93" t="s">
        <v>238</v>
      </c>
      <c r="C10" s="94" t="s">
        <v>4</v>
      </c>
      <c r="D10" s="94" t="s">
        <v>5</v>
      </c>
      <c r="E10" s="94" t="s">
        <v>5</v>
      </c>
      <c r="F10" s="94" t="s">
        <v>5</v>
      </c>
      <c r="G10" s="94" t="s">
        <v>5</v>
      </c>
      <c r="H10" s="94" t="s">
        <v>5</v>
      </c>
      <c r="I10" s="95" t="s">
        <v>5</v>
      </c>
    </row>
    <row r="11" spans="1:10" ht="13">
      <c r="B11" s="86"/>
      <c r="C11" s="70"/>
      <c r="D11" s="70"/>
      <c r="E11" s="70"/>
      <c r="F11" s="70"/>
      <c r="G11" s="70"/>
      <c r="H11" s="70"/>
      <c r="I11" s="71"/>
    </row>
    <row r="12" spans="1:10">
      <c r="B12" s="258" t="s">
        <v>100</v>
      </c>
      <c r="C12" s="239"/>
      <c r="D12" s="239"/>
      <c r="E12" s="239"/>
      <c r="F12" s="239"/>
      <c r="G12" s="239"/>
      <c r="H12" s="239"/>
      <c r="I12" s="239"/>
    </row>
    <row r="13" spans="1:10">
      <c r="B13" s="258" t="s">
        <v>202</v>
      </c>
      <c r="C13" s="239"/>
      <c r="D13" s="239"/>
      <c r="E13" s="239"/>
      <c r="F13" s="239"/>
      <c r="G13" s="239"/>
      <c r="H13" s="239"/>
      <c r="I13" s="239"/>
    </row>
    <row r="14" spans="1:10">
      <c r="B14" s="258" t="s">
        <v>77</v>
      </c>
      <c r="C14" s="239"/>
      <c r="D14" s="239"/>
      <c r="E14" s="239"/>
      <c r="F14" s="239"/>
      <c r="G14" s="239"/>
      <c r="H14" s="239"/>
      <c r="I14" s="239"/>
    </row>
    <row r="15" spans="1:10">
      <c r="B15" s="258" t="s">
        <v>78</v>
      </c>
      <c r="C15" s="239"/>
      <c r="D15" s="239"/>
      <c r="E15" s="239"/>
      <c r="F15" s="239"/>
      <c r="G15" s="239"/>
      <c r="H15" s="239"/>
      <c r="I15" s="239"/>
    </row>
    <row r="16" spans="1:10">
      <c r="B16" s="258" t="s">
        <v>101</v>
      </c>
      <c r="C16" s="239"/>
      <c r="D16" s="239"/>
      <c r="E16" s="239"/>
      <c r="F16" s="239"/>
      <c r="G16" s="239"/>
      <c r="H16" s="239"/>
      <c r="I16" s="239"/>
    </row>
    <row r="17" spans="2:9">
      <c r="B17" s="259" t="s">
        <v>130</v>
      </c>
      <c r="C17" s="239"/>
      <c r="D17" s="239"/>
      <c r="E17" s="239"/>
      <c r="F17" s="239"/>
      <c r="G17" s="239"/>
      <c r="H17" s="239"/>
      <c r="I17" s="239"/>
    </row>
    <row r="18" spans="2:9">
      <c r="B18" s="238" t="s">
        <v>136</v>
      </c>
      <c r="C18" s="239"/>
      <c r="D18" s="239"/>
      <c r="E18" s="239"/>
      <c r="F18" s="239"/>
      <c r="G18" s="239"/>
      <c r="H18" s="239"/>
      <c r="I18" s="239"/>
    </row>
    <row r="19" spans="2:9">
      <c r="B19" s="238" t="s">
        <v>136</v>
      </c>
      <c r="C19" s="239"/>
      <c r="D19" s="239"/>
      <c r="E19" s="239"/>
      <c r="F19" s="239"/>
      <c r="G19" s="239"/>
      <c r="H19" s="239"/>
      <c r="I19" s="239"/>
    </row>
    <row r="20" spans="2:9">
      <c r="B20" s="238" t="s">
        <v>136</v>
      </c>
      <c r="C20" s="239"/>
      <c r="D20" s="239"/>
      <c r="E20" s="239"/>
      <c r="F20" s="239"/>
      <c r="G20" s="239"/>
      <c r="H20" s="239"/>
      <c r="I20" s="239"/>
    </row>
    <row r="21" spans="2:9">
      <c r="B21" s="238" t="s">
        <v>136</v>
      </c>
      <c r="C21" s="239"/>
      <c r="D21" s="239"/>
      <c r="E21" s="239"/>
      <c r="F21" s="239"/>
      <c r="G21" s="239"/>
      <c r="H21" s="239"/>
      <c r="I21" s="239"/>
    </row>
    <row r="22" spans="2:9">
      <c r="B22" s="72"/>
      <c r="C22" s="73"/>
      <c r="D22" s="73"/>
      <c r="E22" s="73"/>
      <c r="F22" s="73"/>
      <c r="G22" s="73"/>
      <c r="H22" s="73"/>
      <c r="I22" s="74"/>
    </row>
    <row r="23" spans="2:9" ht="13">
      <c r="B23" s="93" t="s">
        <v>236</v>
      </c>
      <c r="C23" s="96">
        <f t="shared" ref="C23:I23" si="1">C9</f>
        <v>2018</v>
      </c>
      <c r="D23" s="96">
        <f t="shared" si="1"/>
        <v>2019</v>
      </c>
      <c r="E23" s="96">
        <f t="shared" si="1"/>
        <v>2020</v>
      </c>
      <c r="F23" s="96">
        <f t="shared" si="1"/>
        <v>2021</v>
      </c>
      <c r="G23" s="96">
        <f t="shared" si="1"/>
        <v>2022</v>
      </c>
      <c r="H23" s="96">
        <f t="shared" si="1"/>
        <v>2023</v>
      </c>
      <c r="I23" s="97">
        <f t="shared" si="1"/>
        <v>2024</v>
      </c>
    </row>
    <row r="24" spans="2:9" ht="13">
      <c r="B24" s="98"/>
      <c r="C24" s="94" t="s">
        <v>4</v>
      </c>
      <c r="D24" s="94" t="s">
        <v>5</v>
      </c>
      <c r="E24" s="94" t="s">
        <v>5</v>
      </c>
      <c r="F24" s="94" t="s">
        <v>5</v>
      </c>
      <c r="G24" s="94" t="s">
        <v>5</v>
      </c>
      <c r="H24" s="94" t="s">
        <v>5</v>
      </c>
      <c r="I24" s="95" t="s">
        <v>5</v>
      </c>
    </row>
    <row r="25" spans="2:9">
      <c r="B25" s="87"/>
      <c r="C25" s="88"/>
      <c r="D25" s="88"/>
      <c r="E25" s="88"/>
      <c r="F25" s="88"/>
      <c r="G25" s="88"/>
      <c r="H25" s="88"/>
      <c r="I25" s="89"/>
    </row>
    <row r="26" spans="2:9">
      <c r="B26" s="271" t="str">
        <f t="shared" ref="B26:B35" si="2">B12</f>
        <v>Gym membership</v>
      </c>
      <c r="C26" s="238"/>
      <c r="D26" s="238"/>
      <c r="E26" s="238"/>
      <c r="F26" s="238"/>
      <c r="G26" s="238"/>
      <c r="H26" s="238"/>
      <c r="I26" s="238"/>
    </row>
    <row r="27" spans="2:9">
      <c r="B27" s="271" t="str">
        <f t="shared" si="2"/>
        <v>Social members</v>
      </c>
      <c r="C27" s="238"/>
      <c r="D27" s="238"/>
      <c r="E27" s="238"/>
      <c r="F27" s="238"/>
      <c r="G27" s="238"/>
      <c r="H27" s="238"/>
      <c r="I27" s="238"/>
    </row>
    <row r="28" spans="2:9">
      <c r="B28" s="271" t="str">
        <f t="shared" si="2"/>
        <v>Hockey</v>
      </c>
      <c r="C28" s="238"/>
      <c r="D28" s="238"/>
      <c r="E28" s="238"/>
      <c r="F28" s="238"/>
      <c r="G28" s="238"/>
      <c r="H28" s="238"/>
      <c r="I28" s="238"/>
    </row>
    <row r="29" spans="2:9">
      <c r="B29" s="271" t="str">
        <f t="shared" si="2"/>
        <v>Cricket</v>
      </c>
      <c r="C29" s="238"/>
      <c r="D29" s="238"/>
      <c r="E29" s="238"/>
      <c r="F29" s="238"/>
      <c r="G29" s="238"/>
      <c r="H29" s="238"/>
      <c r="I29" s="238"/>
    </row>
    <row r="30" spans="2:9">
      <c r="B30" s="271" t="str">
        <f t="shared" si="2"/>
        <v>Football</v>
      </c>
      <c r="C30" s="238"/>
      <c r="D30" s="238"/>
      <c r="E30" s="238"/>
      <c r="F30" s="238"/>
      <c r="G30" s="238"/>
      <c r="H30" s="238"/>
      <c r="I30" s="238"/>
    </row>
    <row r="31" spans="2:9">
      <c r="B31" s="271" t="str">
        <f t="shared" si="2"/>
        <v>Gym pay as you go</v>
      </c>
      <c r="C31" s="238"/>
      <c r="D31" s="238"/>
      <c r="E31" s="238"/>
      <c r="F31" s="238"/>
      <c r="G31" s="238"/>
      <c r="H31" s="238"/>
      <c r="I31" s="238"/>
    </row>
    <row r="32" spans="2:9">
      <c r="B32" s="271" t="str">
        <f t="shared" si="2"/>
        <v>Additional category</v>
      </c>
      <c r="C32" s="238"/>
      <c r="D32" s="238"/>
      <c r="E32" s="238"/>
      <c r="F32" s="238"/>
      <c r="G32" s="238"/>
      <c r="H32" s="238"/>
      <c r="I32" s="238"/>
    </row>
    <row r="33" spans="2:9" ht="409.6">
      <c r="B33" s="271" t="str">
        <f t="shared" si="2"/>
        <v>Additional category</v>
      </c>
      <c r="C33" s="238"/>
      <c r="D33" s="238"/>
      <c r="E33" s="238"/>
      <c r="F33" s="238"/>
      <c r="G33" s="238"/>
      <c r="H33" s="238"/>
      <c r="I33" s="238"/>
    </row>
    <row r="34" spans="2:9" ht="409.6">
      <c r="B34" s="271" t="str">
        <f t="shared" si="2"/>
        <v>Additional category</v>
      </c>
      <c r="C34" s="238"/>
      <c r="D34" s="238"/>
      <c r="E34" s="238"/>
      <c r="F34" s="238"/>
      <c r="G34" s="238"/>
      <c r="H34" s="238"/>
      <c r="I34" s="238"/>
    </row>
    <row r="35" spans="2:9" ht="409.6">
      <c r="B35" s="271" t="str">
        <f t="shared" si="2"/>
        <v>Additional category</v>
      </c>
      <c r="C35" s="238"/>
      <c r="D35" s="238"/>
      <c r="E35" s="238"/>
      <c r="F35" s="238"/>
      <c r="G35" s="238"/>
      <c r="H35" s="238"/>
      <c r="I35" s="238"/>
    </row>
    <row r="36" spans="2:9" ht="409.6">
      <c r="B36" s="72"/>
      <c r="C36" s="9"/>
      <c r="D36" s="9"/>
      <c r="E36" s="9"/>
      <c r="F36" s="9"/>
      <c r="G36" s="9"/>
      <c r="H36" s="9"/>
      <c r="I36" s="75"/>
    </row>
    <row r="37" spans="2:9" ht="13">
      <c r="B37" s="93" t="s">
        <v>235</v>
      </c>
      <c r="C37" s="96">
        <f t="shared" ref="C37:I37" si="3">C23</f>
        <v>2018</v>
      </c>
      <c r="D37" s="96">
        <f t="shared" si="3"/>
        <v>2019</v>
      </c>
      <c r="E37" s="96">
        <f t="shared" si="3"/>
        <v>2020</v>
      </c>
      <c r="F37" s="96">
        <f t="shared" si="3"/>
        <v>2021</v>
      </c>
      <c r="G37" s="96">
        <f t="shared" si="3"/>
        <v>2022</v>
      </c>
      <c r="H37" s="96">
        <f t="shared" si="3"/>
        <v>2023</v>
      </c>
      <c r="I37" s="97">
        <f t="shared" si="3"/>
        <v>2024</v>
      </c>
    </row>
    <row r="38" spans="2:9" ht="13">
      <c r="B38" s="93"/>
      <c r="C38" s="94" t="s">
        <v>4</v>
      </c>
      <c r="D38" s="94" t="s">
        <v>5</v>
      </c>
      <c r="E38" s="94" t="s">
        <v>5</v>
      </c>
      <c r="F38" s="94" t="s">
        <v>5</v>
      </c>
      <c r="G38" s="94" t="s">
        <v>5</v>
      </c>
      <c r="H38" s="94" t="s">
        <v>5</v>
      </c>
      <c r="I38" s="95" t="s">
        <v>5</v>
      </c>
    </row>
    <row r="39" spans="2:9" ht="409.6">
      <c r="B39" s="72"/>
      <c r="C39" s="76"/>
      <c r="D39" s="76"/>
      <c r="E39" s="76"/>
      <c r="F39" s="76"/>
      <c r="G39" s="76"/>
      <c r="H39" s="76"/>
      <c r="I39" s="77"/>
    </row>
    <row r="40" spans="2:9" ht="409.6">
      <c r="B40" s="227" t="str">
        <f t="shared" ref="B40:B49" si="4">B12</f>
        <v>Gym membership</v>
      </c>
      <c r="C40" s="243">
        <f t="shared" ref="C40:I49" si="5">IF($C$6="no",C12*C26,IF($C$7="no",C12*C26,C12*C26/VAT))</f>
        <v>0</v>
      </c>
      <c r="D40" s="243">
        <f t="shared" si="5"/>
        <v>0</v>
      </c>
      <c r="E40" s="243">
        <f t="shared" si="5"/>
        <v>0</v>
      </c>
      <c r="F40" s="243">
        <f t="shared" si="5"/>
        <v>0</v>
      </c>
      <c r="G40" s="243">
        <f t="shared" si="5"/>
        <v>0</v>
      </c>
      <c r="H40" s="243">
        <f t="shared" si="5"/>
        <v>0</v>
      </c>
      <c r="I40" s="243">
        <f t="shared" si="5"/>
        <v>0</v>
      </c>
    </row>
    <row r="41" spans="2:9" ht="409.6">
      <c r="B41" s="227" t="str">
        <f t="shared" si="4"/>
        <v>Social members</v>
      </c>
      <c r="C41" s="243">
        <f t="shared" si="5"/>
        <v>0</v>
      </c>
      <c r="D41" s="243">
        <f t="shared" si="5"/>
        <v>0</v>
      </c>
      <c r="E41" s="243">
        <f t="shared" si="5"/>
        <v>0</v>
      </c>
      <c r="F41" s="243">
        <f t="shared" si="5"/>
        <v>0</v>
      </c>
      <c r="G41" s="243">
        <f t="shared" si="5"/>
        <v>0</v>
      </c>
      <c r="H41" s="243">
        <f t="shared" si="5"/>
        <v>0</v>
      </c>
      <c r="I41" s="243">
        <f t="shared" si="5"/>
        <v>0</v>
      </c>
    </row>
    <row r="42" spans="2:9" ht="409.6">
      <c r="B42" s="227" t="str">
        <f t="shared" si="4"/>
        <v>Hockey</v>
      </c>
      <c r="C42" s="243">
        <f t="shared" si="5"/>
        <v>0</v>
      </c>
      <c r="D42" s="243">
        <f t="shared" si="5"/>
        <v>0</v>
      </c>
      <c r="E42" s="243">
        <f t="shared" si="5"/>
        <v>0</v>
      </c>
      <c r="F42" s="243">
        <f t="shared" si="5"/>
        <v>0</v>
      </c>
      <c r="G42" s="243">
        <f t="shared" si="5"/>
        <v>0</v>
      </c>
      <c r="H42" s="243">
        <f t="shared" si="5"/>
        <v>0</v>
      </c>
      <c r="I42" s="243">
        <f t="shared" si="5"/>
        <v>0</v>
      </c>
    </row>
    <row r="43" spans="2:9" ht="409.6">
      <c r="B43" s="227" t="str">
        <f t="shared" si="4"/>
        <v>Cricket</v>
      </c>
      <c r="C43" s="243">
        <f t="shared" si="5"/>
        <v>0</v>
      </c>
      <c r="D43" s="243">
        <f t="shared" si="5"/>
        <v>0</v>
      </c>
      <c r="E43" s="243">
        <f t="shared" si="5"/>
        <v>0</v>
      </c>
      <c r="F43" s="243">
        <f t="shared" si="5"/>
        <v>0</v>
      </c>
      <c r="G43" s="243">
        <f t="shared" si="5"/>
        <v>0</v>
      </c>
      <c r="H43" s="243">
        <f t="shared" si="5"/>
        <v>0</v>
      </c>
      <c r="I43" s="243">
        <f t="shared" si="5"/>
        <v>0</v>
      </c>
    </row>
    <row r="44" spans="2:9" ht="409.6">
      <c r="B44" s="227" t="str">
        <f t="shared" si="4"/>
        <v>Football</v>
      </c>
      <c r="C44" s="243">
        <f t="shared" si="5"/>
        <v>0</v>
      </c>
      <c r="D44" s="243">
        <f t="shared" si="5"/>
        <v>0</v>
      </c>
      <c r="E44" s="243">
        <f t="shared" si="5"/>
        <v>0</v>
      </c>
      <c r="F44" s="243">
        <f t="shared" si="5"/>
        <v>0</v>
      </c>
      <c r="G44" s="243">
        <f t="shared" si="5"/>
        <v>0</v>
      </c>
      <c r="H44" s="243">
        <f t="shared" si="5"/>
        <v>0</v>
      </c>
      <c r="I44" s="243">
        <f t="shared" si="5"/>
        <v>0</v>
      </c>
    </row>
    <row r="45" spans="2:9" ht="409.6">
      <c r="B45" s="227" t="str">
        <f t="shared" si="4"/>
        <v>Gym pay as you go</v>
      </c>
      <c r="C45" s="243">
        <f t="shared" si="5"/>
        <v>0</v>
      </c>
      <c r="D45" s="243">
        <f t="shared" si="5"/>
        <v>0</v>
      </c>
      <c r="E45" s="243">
        <f t="shared" si="5"/>
        <v>0</v>
      </c>
      <c r="F45" s="243">
        <f t="shared" si="5"/>
        <v>0</v>
      </c>
      <c r="G45" s="243">
        <f t="shared" si="5"/>
        <v>0</v>
      </c>
      <c r="H45" s="243">
        <f t="shared" si="5"/>
        <v>0</v>
      </c>
      <c r="I45" s="243">
        <f t="shared" si="5"/>
        <v>0</v>
      </c>
    </row>
    <row r="46" spans="2:9" ht="409.6">
      <c r="B46" s="227" t="str">
        <f t="shared" si="4"/>
        <v>Additional category</v>
      </c>
      <c r="C46" s="243">
        <f t="shared" si="5"/>
        <v>0</v>
      </c>
      <c r="D46" s="243">
        <f t="shared" si="5"/>
        <v>0</v>
      </c>
      <c r="E46" s="243">
        <f t="shared" si="5"/>
        <v>0</v>
      </c>
      <c r="F46" s="243">
        <f t="shared" si="5"/>
        <v>0</v>
      </c>
      <c r="G46" s="243">
        <f t="shared" si="5"/>
        <v>0</v>
      </c>
      <c r="H46" s="243">
        <f t="shared" si="5"/>
        <v>0</v>
      </c>
      <c r="I46" s="243">
        <f t="shared" si="5"/>
        <v>0</v>
      </c>
    </row>
    <row r="47" spans="2:9" ht="409.6">
      <c r="B47" s="227" t="str">
        <f t="shared" si="4"/>
        <v>Additional category</v>
      </c>
      <c r="C47" s="243">
        <f t="shared" si="5"/>
        <v>0</v>
      </c>
      <c r="D47" s="243">
        <f t="shared" si="5"/>
        <v>0</v>
      </c>
      <c r="E47" s="243">
        <f t="shared" si="5"/>
        <v>0</v>
      </c>
      <c r="F47" s="243">
        <f t="shared" si="5"/>
        <v>0</v>
      </c>
      <c r="G47" s="243">
        <f t="shared" si="5"/>
        <v>0</v>
      </c>
      <c r="H47" s="243">
        <f t="shared" si="5"/>
        <v>0</v>
      </c>
      <c r="I47" s="243">
        <f t="shared" si="5"/>
        <v>0</v>
      </c>
    </row>
    <row r="48" spans="2:9" ht="409.6">
      <c r="B48" s="227" t="str">
        <f t="shared" si="4"/>
        <v>Additional category</v>
      </c>
      <c r="C48" s="243">
        <f t="shared" si="5"/>
        <v>0</v>
      </c>
      <c r="D48" s="243">
        <f t="shared" si="5"/>
        <v>0</v>
      </c>
      <c r="E48" s="243">
        <f t="shared" si="5"/>
        <v>0</v>
      </c>
      <c r="F48" s="243">
        <f t="shared" si="5"/>
        <v>0</v>
      </c>
      <c r="G48" s="243">
        <f t="shared" si="5"/>
        <v>0</v>
      </c>
      <c r="H48" s="243">
        <f t="shared" si="5"/>
        <v>0</v>
      </c>
      <c r="I48" s="243">
        <f t="shared" si="5"/>
        <v>0</v>
      </c>
    </row>
    <row r="49" spans="2:9" ht="409.6">
      <c r="B49" s="227" t="str">
        <f t="shared" si="4"/>
        <v>Additional category</v>
      </c>
      <c r="C49" s="243">
        <f t="shared" si="5"/>
        <v>0</v>
      </c>
      <c r="D49" s="243">
        <f t="shared" si="5"/>
        <v>0</v>
      </c>
      <c r="E49" s="243">
        <f t="shared" si="5"/>
        <v>0</v>
      </c>
      <c r="F49" s="243">
        <f t="shared" si="5"/>
        <v>0</v>
      </c>
      <c r="G49" s="243">
        <f t="shared" si="5"/>
        <v>0</v>
      </c>
      <c r="H49" s="243">
        <f t="shared" si="5"/>
        <v>0</v>
      </c>
      <c r="I49" s="243">
        <f t="shared" si="5"/>
        <v>0</v>
      </c>
    </row>
    <row r="50" spans="2:9" ht="13">
      <c r="B50" s="101" t="s">
        <v>72</v>
      </c>
      <c r="C50" s="102">
        <f t="shared" ref="C50:I50" si="6">SUM(C39:C49)</f>
        <v>0</v>
      </c>
      <c r="D50" s="102">
        <f t="shared" si="6"/>
        <v>0</v>
      </c>
      <c r="E50" s="102">
        <f t="shared" si="6"/>
        <v>0</v>
      </c>
      <c r="F50" s="102">
        <f t="shared" si="6"/>
        <v>0</v>
      </c>
      <c r="G50" s="102">
        <f t="shared" si="6"/>
        <v>0</v>
      </c>
      <c r="H50" s="102">
        <f t="shared" si="6"/>
        <v>0</v>
      </c>
      <c r="I50" s="103">
        <f t="shared" si="6"/>
        <v>0</v>
      </c>
    </row>
    <row r="51" spans="2:9" ht="409.6">
      <c r="C51" s="79"/>
      <c r="D51" s="79"/>
      <c r="E51" s="79"/>
      <c r="F51" s="79"/>
      <c r="G51" s="79"/>
      <c r="H51" s="79"/>
      <c r="I51" s="79"/>
    </row>
    <row r="52" spans="2:9" ht="409.6">
      <c r="C52" s="79"/>
      <c r="D52" s="79"/>
      <c r="E52" s="79"/>
      <c r="F52" s="79"/>
      <c r="G52" s="79"/>
      <c r="H52" s="79"/>
      <c r="I52" s="79"/>
    </row>
    <row r="69" spans="10:10" s="10" customFormat="1" ht="409.6"/>
    <row r="72" spans="10:10" ht="13">
      <c r="J72" s="62"/>
    </row>
    <row r="73" spans="10:10" ht="13">
      <c r="J73" s="62"/>
    </row>
    <row r="74" spans="10:10" ht="13">
      <c r="J74" s="62"/>
    </row>
    <row r="75" spans="10:10" ht="13">
      <c r="J75" s="62"/>
    </row>
    <row r="76" spans="10:10" ht="13">
      <c r="J76" s="62"/>
    </row>
    <row r="77" spans="10:10" ht="13">
      <c r="J77" s="62"/>
    </row>
    <row r="78" spans="10:10" ht="13">
      <c r="J78" s="62"/>
    </row>
    <row r="79" spans="10:10" ht="13">
      <c r="J79" s="62"/>
    </row>
  </sheetData>
  <mergeCells count="1">
    <mergeCell ref="A1:I1"/>
  </mergeCells>
  <pageMargins left="0.7" right="0.7" top="0.75" bottom="0.75" header="0.3" footer="0.3"/>
  <pageSetup scale="8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Inputs!$B$3:$B$4</xm:f>
          </x14:formula1>
          <xm:sqref>C7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59999389629810485"/>
    <pageSetUpPr fitToPage="1"/>
  </sheetPr>
  <dimension ref="A1:O69"/>
  <sheetViews>
    <sheetView showGridLines="0" zoomScaleNormal="100" zoomScaleSheetLayoutView="85" workbookViewId="0">
      <selection activeCell="D28" sqref="D28"/>
    </sheetView>
  </sheetViews>
  <sheetFormatPr defaultColWidth="9.1796875" defaultRowHeight="12.5"/>
  <cols>
    <col min="1" max="1" width="3.1796875" style="8" customWidth="1"/>
    <col min="2" max="2" width="26.453125" style="8" bestFit="1" customWidth="1"/>
    <col min="3" max="3" width="10.1796875" style="8" bestFit="1" customWidth="1"/>
    <col min="4" max="4" width="11.1796875" style="8" bestFit="1" customWidth="1"/>
    <col min="5" max="5" width="11" style="8" customWidth="1"/>
    <col min="6" max="9" width="11.1796875" style="8" bestFit="1" customWidth="1"/>
    <col min="10" max="10" width="1.7265625" style="8" customWidth="1"/>
    <col min="11" max="11" width="24.26953125" style="8" bestFit="1" customWidth="1"/>
    <col min="12" max="18" width="11" style="8" customWidth="1"/>
    <col min="19" max="16384" width="9.1796875" style="8"/>
  </cols>
  <sheetData>
    <row r="1" spans="1:15" ht="13">
      <c r="A1" s="291" t="s">
        <v>191</v>
      </c>
      <c r="B1" s="291"/>
      <c r="C1" s="291"/>
      <c r="D1" s="291"/>
      <c r="E1" s="291"/>
      <c r="F1" s="291"/>
      <c r="G1" s="291"/>
      <c r="H1" s="291"/>
      <c r="I1" s="291"/>
      <c r="J1" s="129"/>
    </row>
    <row r="3" spans="1:15" ht="13">
      <c r="A3" s="129"/>
      <c r="B3" s="237" t="s">
        <v>177</v>
      </c>
      <c r="C3" s="129"/>
      <c r="D3" s="129"/>
      <c r="E3" s="129"/>
      <c r="F3" s="129"/>
      <c r="G3" s="129"/>
      <c r="H3" s="129"/>
      <c r="I3" s="129"/>
      <c r="J3" s="129"/>
    </row>
    <row r="5" spans="1:15" ht="13">
      <c r="B5" s="67" t="s">
        <v>56</v>
      </c>
    </row>
    <row r="6" spans="1:15">
      <c r="B6" s="8" t="s">
        <v>57</v>
      </c>
      <c r="C6" s="130" t="str">
        <f>'2A.Tennis Member Income'!C6</f>
        <v>Select from list</v>
      </c>
      <c r="D6" s="68"/>
    </row>
    <row r="7" spans="1:15">
      <c r="B7" s="8" t="s">
        <v>99</v>
      </c>
      <c r="C7" s="196" t="s">
        <v>58</v>
      </c>
    </row>
    <row r="9" spans="1:15" ht="13">
      <c r="L9" s="67"/>
      <c r="M9" s="67"/>
      <c r="N9" s="83"/>
      <c r="O9" s="83"/>
    </row>
    <row r="10" spans="1:15" ht="13">
      <c r="B10" s="90" t="s">
        <v>233</v>
      </c>
      <c r="C10" s="91">
        <f>'2A.Tennis Member Income'!C10</f>
        <v>2018</v>
      </c>
      <c r="D10" s="91">
        <f t="shared" ref="D10:I10" si="0">C10+1</f>
        <v>2019</v>
      </c>
      <c r="E10" s="91">
        <f t="shared" si="0"/>
        <v>2020</v>
      </c>
      <c r="F10" s="91">
        <f t="shared" si="0"/>
        <v>2021</v>
      </c>
      <c r="G10" s="91">
        <f t="shared" si="0"/>
        <v>2022</v>
      </c>
      <c r="H10" s="91">
        <f t="shared" si="0"/>
        <v>2023</v>
      </c>
      <c r="I10" s="92">
        <f t="shared" si="0"/>
        <v>2024</v>
      </c>
    </row>
    <row r="11" spans="1:15" ht="13">
      <c r="B11" s="93"/>
      <c r="C11" s="94" t="s">
        <v>4</v>
      </c>
      <c r="D11" s="94" t="s">
        <v>5</v>
      </c>
      <c r="E11" s="94" t="s">
        <v>5</v>
      </c>
      <c r="F11" s="94" t="s">
        <v>5</v>
      </c>
      <c r="G11" s="94" t="s">
        <v>5</v>
      </c>
      <c r="H11" s="94" t="s">
        <v>5</v>
      </c>
      <c r="I11" s="95" t="s">
        <v>5</v>
      </c>
    </row>
    <row r="12" spans="1:15" ht="13">
      <c r="B12" s="260" t="s">
        <v>63</v>
      </c>
      <c r="C12" s="244"/>
      <c r="D12" s="244"/>
      <c r="E12" s="244"/>
      <c r="F12" s="244"/>
      <c r="G12" s="244"/>
      <c r="H12" s="244"/>
      <c r="I12" s="244"/>
    </row>
    <row r="13" spans="1:15">
      <c r="B13" s="258" t="s">
        <v>65</v>
      </c>
      <c r="C13" s="244"/>
      <c r="D13" s="244"/>
      <c r="E13" s="244"/>
      <c r="F13" s="244"/>
      <c r="G13" s="244"/>
      <c r="H13" s="244"/>
      <c r="I13" s="244"/>
    </row>
    <row r="14" spans="1:15">
      <c r="B14" s="238" t="s">
        <v>96</v>
      </c>
      <c r="C14" s="244"/>
      <c r="D14" s="244"/>
      <c r="E14" s="244"/>
      <c r="F14" s="244"/>
      <c r="G14" s="244"/>
      <c r="H14" s="244"/>
      <c r="I14" s="244"/>
    </row>
    <row r="15" spans="1:15">
      <c r="B15" s="238" t="s">
        <v>96</v>
      </c>
      <c r="C15" s="244"/>
      <c r="D15" s="244"/>
      <c r="E15" s="244"/>
      <c r="F15" s="244"/>
      <c r="G15" s="244"/>
      <c r="H15" s="244"/>
      <c r="I15" s="244"/>
    </row>
    <row r="16" spans="1:15" s="10" customFormat="1">
      <c r="B16" s="124"/>
      <c r="C16" s="125"/>
      <c r="D16" s="125"/>
      <c r="E16" s="125"/>
      <c r="F16" s="125"/>
      <c r="G16" s="125"/>
      <c r="H16" s="125"/>
      <c r="I16" s="126"/>
    </row>
    <row r="17" spans="2:10">
      <c r="B17" s="258" t="s">
        <v>178</v>
      </c>
      <c r="C17" s="244"/>
      <c r="D17" s="244">
        <v>0</v>
      </c>
      <c r="E17" s="244">
        <v>0</v>
      </c>
      <c r="F17" s="244">
        <v>0</v>
      </c>
      <c r="G17" s="244">
        <v>0</v>
      </c>
      <c r="H17" s="244">
        <v>0</v>
      </c>
      <c r="I17" s="244">
        <v>0</v>
      </c>
    </row>
    <row r="18" spans="2:10">
      <c r="B18" s="258" t="s">
        <v>193</v>
      </c>
      <c r="C18" s="244"/>
      <c r="D18" s="244"/>
      <c r="E18" s="244"/>
      <c r="F18" s="244"/>
      <c r="G18" s="244"/>
      <c r="H18" s="244"/>
      <c r="I18" s="244"/>
    </row>
    <row r="19" spans="2:10">
      <c r="B19" s="238" t="s">
        <v>197</v>
      </c>
      <c r="C19" s="244"/>
      <c r="D19" s="244"/>
      <c r="E19" s="244"/>
      <c r="F19" s="244"/>
      <c r="G19" s="244"/>
      <c r="H19" s="244"/>
      <c r="I19" s="244"/>
    </row>
    <row r="20" spans="2:10">
      <c r="B20" s="238" t="s">
        <v>198</v>
      </c>
      <c r="C20" s="244"/>
      <c r="D20" s="244"/>
      <c r="E20" s="244"/>
      <c r="F20" s="244"/>
      <c r="G20" s="244"/>
      <c r="H20" s="244"/>
      <c r="I20" s="244"/>
    </row>
    <row r="21" spans="2:10">
      <c r="B21" s="72"/>
      <c r="C21" s="9"/>
      <c r="D21" s="9"/>
      <c r="E21" s="9"/>
      <c r="F21" s="9"/>
      <c r="G21" s="9"/>
      <c r="H21" s="9"/>
      <c r="I21" s="75"/>
    </row>
    <row r="22" spans="2:10" ht="13">
      <c r="B22" s="93" t="s">
        <v>232</v>
      </c>
      <c r="C22" s="96">
        <f t="shared" ref="C22:I22" si="1">C$10</f>
        <v>2018</v>
      </c>
      <c r="D22" s="96">
        <f t="shared" si="1"/>
        <v>2019</v>
      </c>
      <c r="E22" s="96">
        <f t="shared" si="1"/>
        <v>2020</v>
      </c>
      <c r="F22" s="96">
        <f t="shared" si="1"/>
        <v>2021</v>
      </c>
      <c r="G22" s="96">
        <f t="shared" si="1"/>
        <v>2022</v>
      </c>
      <c r="H22" s="96">
        <f t="shared" si="1"/>
        <v>2023</v>
      </c>
      <c r="I22" s="97">
        <f t="shared" si="1"/>
        <v>2024</v>
      </c>
    </row>
    <row r="23" spans="2:10" ht="13">
      <c r="B23" s="93"/>
      <c r="C23" s="94" t="s">
        <v>4</v>
      </c>
      <c r="D23" s="94" t="s">
        <v>5</v>
      </c>
      <c r="E23" s="94" t="s">
        <v>5</v>
      </c>
      <c r="F23" s="94" t="s">
        <v>5</v>
      </c>
      <c r="G23" s="94" t="s">
        <v>5</v>
      </c>
      <c r="H23" s="94" t="s">
        <v>5</v>
      </c>
      <c r="I23" s="95" t="s">
        <v>5</v>
      </c>
    </row>
    <row r="24" spans="2:10" ht="13">
      <c r="B24" s="104"/>
      <c r="C24" s="105"/>
      <c r="D24" s="105"/>
      <c r="E24" s="105"/>
      <c r="F24" s="105"/>
      <c r="G24" s="105"/>
      <c r="H24" s="105"/>
      <c r="I24" s="106"/>
    </row>
    <row r="25" spans="2:10">
      <c r="B25" s="258" t="s">
        <v>63</v>
      </c>
      <c r="C25" s="245"/>
      <c r="D25" s="245"/>
      <c r="E25" s="245"/>
      <c r="F25" s="245"/>
      <c r="G25" s="245"/>
      <c r="H25" s="245"/>
      <c r="I25" s="245"/>
      <c r="J25" s="257"/>
    </row>
    <row r="26" spans="2:10">
      <c r="B26" s="258" t="s">
        <v>65</v>
      </c>
      <c r="C26" s="245"/>
      <c r="D26" s="245"/>
      <c r="E26" s="245"/>
      <c r="F26" s="245"/>
      <c r="G26" s="245"/>
      <c r="H26" s="245"/>
      <c r="I26" s="245"/>
      <c r="J26" s="257"/>
    </row>
    <row r="27" spans="2:10">
      <c r="B27" s="258" t="str">
        <f>B14</f>
        <v>Other indoor category</v>
      </c>
      <c r="C27" s="245"/>
      <c r="D27" s="245"/>
      <c r="E27" s="245"/>
      <c r="F27" s="245"/>
      <c r="G27" s="245"/>
      <c r="H27" s="245"/>
      <c r="I27" s="245"/>
      <c r="J27" s="257"/>
    </row>
    <row r="28" spans="2:10">
      <c r="B28" s="258" t="str">
        <f>B15</f>
        <v>Other indoor category</v>
      </c>
      <c r="C28" s="245"/>
      <c r="D28" s="245"/>
      <c r="E28" s="245"/>
      <c r="F28" s="245"/>
      <c r="G28" s="245"/>
      <c r="H28" s="245"/>
      <c r="I28" s="245"/>
      <c r="J28" s="257"/>
    </row>
    <row r="29" spans="2:10" ht="13">
      <c r="B29" s="225" t="s">
        <v>97</v>
      </c>
      <c r="C29" s="246">
        <f t="shared" ref="C29:I29" si="2">SUM(C25:C28)</f>
        <v>0</v>
      </c>
      <c r="D29" s="246">
        <f t="shared" si="2"/>
        <v>0</v>
      </c>
      <c r="E29" s="246">
        <f t="shared" si="2"/>
        <v>0</v>
      </c>
      <c r="F29" s="246">
        <f t="shared" si="2"/>
        <v>0</v>
      </c>
      <c r="G29" s="246">
        <f t="shared" si="2"/>
        <v>0</v>
      </c>
      <c r="H29" s="246">
        <f t="shared" si="2"/>
        <v>0</v>
      </c>
      <c r="I29" s="246">
        <f t="shared" si="2"/>
        <v>0</v>
      </c>
    </row>
    <row r="30" spans="2:10" s="10" customFormat="1" ht="409.6">
      <c r="B30" s="124"/>
      <c r="C30" s="127"/>
      <c r="D30" s="127"/>
      <c r="E30" s="127"/>
      <c r="F30" s="127"/>
      <c r="G30" s="127"/>
      <c r="H30" s="127"/>
      <c r="I30" s="128"/>
    </row>
    <row r="31" spans="2:10" ht="409.6">
      <c r="B31" s="258" t="s">
        <v>64</v>
      </c>
      <c r="C31" s="245"/>
      <c r="D31" s="245">
        <v>0</v>
      </c>
      <c r="E31" s="245">
        <v>0</v>
      </c>
      <c r="F31" s="245">
        <v>0</v>
      </c>
      <c r="G31" s="245">
        <v>0</v>
      </c>
      <c r="H31" s="245">
        <v>0</v>
      </c>
      <c r="I31" s="245">
        <v>0</v>
      </c>
    </row>
    <row r="32" spans="2:10" ht="409.6">
      <c r="B32" s="258" t="s">
        <v>194</v>
      </c>
      <c r="C32" s="245"/>
      <c r="D32" s="245"/>
      <c r="E32" s="245"/>
      <c r="F32" s="245"/>
      <c r="G32" s="245"/>
      <c r="H32" s="245"/>
      <c r="I32" s="245"/>
    </row>
    <row r="33" spans="2:9" ht="409.6">
      <c r="B33" s="258" t="s">
        <v>195</v>
      </c>
      <c r="C33" s="245"/>
      <c r="D33" s="245"/>
      <c r="E33" s="245"/>
      <c r="F33" s="245"/>
      <c r="G33" s="245"/>
      <c r="H33" s="245"/>
      <c r="I33" s="245"/>
    </row>
    <row r="34" spans="2:9" ht="409.6">
      <c r="B34" s="258" t="s">
        <v>196</v>
      </c>
      <c r="C34" s="245"/>
      <c r="D34" s="245"/>
      <c r="E34" s="245"/>
      <c r="F34" s="245"/>
      <c r="G34" s="245"/>
      <c r="H34" s="245"/>
      <c r="I34" s="245"/>
    </row>
    <row r="35" spans="2:9" ht="13">
      <c r="B35" s="225" t="s">
        <v>98</v>
      </c>
      <c r="C35" s="246">
        <f t="shared" ref="C35:I35" si="3">SUM(C31:C34)</f>
        <v>0</v>
      </c>
      <c r="D35" s="246">
        <f t="shared" si="3"/>
        <v>0</v>
      </c>
      <c r="E35" s="246">
        <f t="shared" si="3"/>
        <v>0</v>
      </c>
      <c r="F35" s="246">
        <f t="shared" si="3"/>
        <v>0</v>
      </c>
      <c r="G35" s="246">
        <f t="shared" si="3"/>
        <v>0</v>
      </c>
      <c r="H35" s="246">
        <f t="shared" si="3"/>
        <v>0</v>
      </c>
      <c r="I35" s="246">
        <f t="shared" si="3"/>
        <v>0</v>
      </c>
    </row>
    <row r="36" spans="2:9" ht="409.6">
      <c r="B36" s="72"/>
      <c r="C36" s="9"/>
      <c r="D36" s="9"/>
      <c r="E36" s="9"/>
      <c r="F36" s="9"/>
      <c r="G36" s="9"/>
      <c r="H36" s="9"/>
      <c r="I36" s="75"/>
    </row>
    <row r="37" spans="2:9" ht="13">
      <c r="B37" s="93" t="s">
        <v>234</v>
      </c>
      <c r="C37" s="96">
        <f t="shared" ref="C37:I37" si="4">C$10</f>
        <v>2018</v>
      </c>
      <c r="D37" s="96">
        <f t="shared" si="4"/>
        <v>2019</v>
      </c>
      <c r="E37" s="96">
        <f t="shared" si="4"/>
        <v>2020</v>
      </c>
      <c r="F37" s="96">
        <f t="shared" si="4"/>
        <v>2021</v>
      </c>
      <c r="G37" s="96">
        <f t="shared" si="4"/>
        <v>2022</v>
      </c>
      <c r="H37" s="96">
        <f t="shared" si="4"/>
        <v>2023</v>
      </c>
      <c r="I37" s="97">
        <f t="shared" si="4"/>
        <v>2024</v>
      </c>
    </row>
    <row r="38" spans="2:9" ht="13">
      <c r="B38" s="93"/>
      <c r="C38" s="94" t="s">
        <v>4</v>
      </c>
      <c r="D38" s="94" t="s">
        <v>5</v>
      </c>
      <c r="E38" s="94" t="s">
        <v>5</v>
      </c>
      <c r="F38" s="94" t="s">
        <v>5</v>
      </c>
      <c r="G38" s="94" t="s">
        <v>5</v>
      </c>
      <c r="H38" s="94" t="s">
        <v>5</v>
      </c>
      <c r="I38" s="95" t="s">
        <v>5</v>
      </c>
    </row>
    <row r="39" spans="2:9" ht="13">
      <c r="B39" s="86"/>
      <c r="C39" s="70"/>
      <c r="D39" s="70"/>
      <c r="E39" s="70"/>
      <c r="F39" s="70"/>
      <c r="G39" s="70"/>
      <c r="H39" s="70"/>
      <c r="I39" s="71"/>
    </row>
    <row r="40" spans="2:9" ht="13">
      <c r="B40" s="226" t="str">
        <f>B12</f>
        <v>Indoor</v>
      </c>
      <c r="C40" s="247">
        <f t="shared" ref="C40:I43" si="5">IF($C$6="No",C12*C25,IF($C$7="no",C12*C25,C12/VAT*C25))</f>
        <v>0</v>
      </c>
      <c r="D40" s="247">
        <f t="shared" si="5"/>
        <v>0</v>
      </c>
      <c r="E40" s="247">
        <f t="shared" si="5"/>
        <v>0</v>
      </c>
      <c r="F40" s="247">
        <f t="shared" si="5"/>
        <v>0</v>
      </c>
      <c r="G40" s="247">
        <f t="shared" si="5"/>
        <v>0</v>
      </c>
      <c r="H40" s="247">
        <f t="shared" si="5"/>
        <v>0</v>
      </c>
      <c r="I40" s="247">
        <f t="shared" si="5"/>
        <v>0</v>
      </c>
    </row>
    <row r="41" spans="2:9" ht="409.6">
      <c r="B41" s="227" t="str">
        <f>B13</f>
        <v>Member indoor</v>
      </c>
      <c r="C41" s="247">
        <f t="shared" si="5"/>
        <v>0</v>
      </c>
      <c r="D41" s="247">
        <f t="shared" si="5"/>
        <v>0</v>
      </c>
      <c r="E41" s="247">
        <f t="shared" si="5"/>
        <v>0</v>
      </c>
      <c r="F41" s="247">
        <f t="shared" si="5"/>
        <v>0</v>
      </c>
      <c r="G41" s="247">
        <f t="shared" si="5"/>
        <v>0</v>
      </c>
      <c r="H41" s="247">
        <f t="shared" si="5"/>
        <v>0</v>
      </c>
      <c r="I41" s="247">
        <f t="shared" si="5"/>
        <v>0</v>
      </c>
    </row>
    <row r="42" spans="2:9" ht="409.6">
      <c r="B42" s="227" t="str">
        <f>B14</f>
        <v>Other indoor category</v>
      </c>
      <c r="C42" s="247">
        <f t="shared" si="5"/>
        <v>0</v>
      </c>
      <c r="D42" s="247">
        <f t="shared" si="5"/>
        <v>0</v>
      </c>
      <c r="E42" s="247">
        <f t="shared" si="5"/>
        <v>0</v>
      </c>
      <c r="F42" s="247">
        <f t="shared" si="5"/>
        <v>0</v>
      </c>
      <c r="G42" s="247">
        <f t="shared" si="5"/>
        <v>0</v>
      </c>
      <c r="H42" s="247">
        <f t="shared" si="5"/>
        <v>0</v>
      </c>
      <c r="I42" s="247">
        <f t="shared" si="5"/>
        <v>0</v>
      </c>
    </row>
    <row r="43" spans="2:9" ht="409.6">
      <c r="B43" s="227" t="str">
        <f>B15</f>
        <v>Other indoor category</v>
      </c>
      <c r="C43" s="247">
        <f t="shared" si="5"/>
        <v>0</v>
      </c>
      <c r="D43" s="247">
        <f t="shared" si="5"/>
        <v>0</v>
      </c>
      <c r="E43" s="247">
        <f t="shared" si="5"/>
        <v>0</v>
      </c>
      <c r="F43" s="247">
        <f t="shared" si="5"/>
        <v>0</v>
      </c>
      <c r="G43" s="247">
        <f t="shared" si="5"/>
        <v>0</v>
      </c>
      <c r="H43" s="247">
        <f t="shared" si="5"/>
        <v>0</v>
      </c>
      <c r="I43" s="247">
        <f t="shared" si="5"/>
        <v>0</v>
      </c>
    </row>
    <row r="44" spans="2:9" ht="409.6">
      <c r="B44" s="72"/>
      <c r="C44" s="107"/>
      <c r="D44" s="107"/>
      <c r="E44" s="107"/>
      <c r="F44" s="107"/>
      <c r="G44" s="107"/>
      <c r="H44" s="107"/>
      <c r="I44" s="108"/>
    </row>
    <row r="45" spans="2:9" ht="409.6">
      <c r="B45" s="227" t="str">
        <f>B17</f>
        <v>Outdoor non floodlit</v>
      </c>
      <c r="C45" s="247">
        <f t="shared" ref="C45:I48" si="6">IF($C$6="No",C17*C31,IF($C$7="no",C17*C31,C17/VAT*C31))</f>
        <v>0</v>
      </c>
      <c r="D45" s="247">
        <f t="shared" si="6"/>
        <v>0</v>
      </c>
      <c r="E45" s="247">
        <f t="shared" si="6"/>
        <v>0</v>
      </c>
      <c r="F45" s="247">
        <f t="shared" si="6"/>
        <v>0</v>
      </c>
      <c r="G45" s="247">
        <f t="shared" si="6"/>
        <v>0</v>
      </c>
      <c r="H45" s="247">
        <f t="shared" si="6"/>
        <v>0</v>
      </c>
      <c r="I45" s="247">
        <f t="shared" si="6"/>
        <v>0</v>
      </c>
    </row>
    <row r="46" spans="2:9" ht="409.6">
      <c r="B46" s="227" t="str">
        <f>B18</f>
        <v>Member Floodlit Fee</v>
      </c>
      <c r="C46" s="247">
        <f t="shared" si="6"/>
        <v>0</v>
      </c>
      <c r="D46" s="247">
        <f t="shared" si="6"/>
        <v>0</v>
      </c>
      <c r="E46" s="247">
        <f t="shared" si="6"/>
        <v>0</v>
      </c>
      <c r="F46" s="247">
        <f t="shared" si="6"/>
        <v>0</v>
      </c>
      <c r="G46" s="247">
        <f t="shared" si="6"/>
        <v>0</v>
      </c>
      <c r="H46" s="247">
        <f t="shared" si="6"/>
        <v>0</v>
      </c>
      <c r="I46" s="247">
        <f t="shared" si="6"/>
        <v>0</v>
      </c>
    </row>
    <row r="47" spans="2:9" ht="409.6">
      <c r="B47" s="227" t="str">
        <f>B19</f>
        <v>Pay and Play No Lit</v>
      </c>
      <c r="C47" s="247">
        <f t="shared" si="6"/>
        <v>0</v>
      </c>
      <c r="D47" s="247">
        <f t="shared" si="6"/>
        <v>0</v>
      </c>
      <c r="E47" s="247">
        <f t="shared" si="6"/>
        <v>0</v>
      </c>
      <c r="F47" s="247">
        <f t="shared" si="6"/>
        <v>0</v>
      </c>
      <c r="G47" s="247">
        <f t="shared" si="6"/>
        <v>0</v>
      </c>
      <c r="H47" s="247">
        <f t="shared" si="6"/>
        <v>0</v>
      </c>
      <c r="I47" s="247">
        <f t="shared" si="6"/>
        <v>0</v>
      </c>
    </row>
    <row r="48" spans="2:9" ht="409.6">
      <c r="B48" s="227" t="str">
        <f>B20</f>
        <v>Pay and Play Floodlit</v>
      </c>
      <c r="C48" s="247">
        <f t="shared" si="6"/>
        <v>0</v>
      </c>
      <c r="D48" s="247">
        <f t="shared" si="6"/>
        <v>0</v>
      </c>
      <c r="E48" s="247">
        <f t="shared" si="6"/>
        <v>0</v>
      </c>
      <c r="F48" s="247">
        <f t="shared" si="6"/>
        <v>0</v>
      </c>
      <c r="G48" s="247">
        <f t="shared" si="6"/>
        <v>0</v>
      </c>
      <c r="H48" s="247">
        <f t="shared" si="6"/>
        <v>0</v>
      </c>
      <c r="I48" s="247">
        <f t="shared" si="6"/>
        <v>0</v>
      </c>
    </row>
    <row r="49" spans="2:10" ht="409.6">
      <c r="B49" s="72"/>
      <c r="C49" s="107"/>
      <c r="D49" s="107"/>
      <c r="E49" s="107"/>
      <c r="F49" s="107"/>
      <c r="G49" s="107"/>
      <c r="H49" s="107"/>
      <c r="I49" s="108"/>
    </row>
    <row r="50" spans="2:10" ht="13">
      <c r="B50" s="78" t="s">
        <v>43</v>
      </c>
      <c r="C50" s="109">
        <f t="shared" ref="C50:I50" si="7">SUM(C40:C49)</f>
        <v>0</v>
      </c>
      <c r="D50" s="109">
        <f t="shared" si="7"/>
        <v>0</v>
      </c>
      <c r="E50" s="109">
        <f t="shared" si="7"/>
        <v>0</v>
      </c>
      <c r="F50" s="109">
        <f t="shared" si="7"/>
        <v>0</v>
      </c>
      <c r="G50" s="109">
        <f t="shared" si="7"/>
        <v>0</v>
      </c>
      <c r="H50" s="109">
        <f t="shared" si="7"/>
        <v>0</v>
      </c>
      <c r="I50" s="110">
        <f t="shared" si="7"/>
        <v>0</v>
      </c>
    </row>
    <row r="59" spans="2:10" s="10" customFormat="1" ht="409.6"/>
    <row r="62" spans="2:10" ht="13">
      <c r="J62" s="62"/>
    </row>
    <row r="63" spans="2:10" ht="13">
      <c r="J63" s="62"/>
    </row>
    <row r="64" spans="2:10" ht="13">
      <c r="J64" s="62"/>
    </row>
    <row r="65" spans="10:10" ht="13">
      <c r="J65" s="62"/>
    </row>
    <row r="66" spans="10:10" ht="13">
      <c r="J66" s="62"/>
    </row>
    <row r="67" spans="10:10" ht="13">
      <c r="J67" s="62"/>
    </row>
    <row r="68" spans="10:10" ht="13">
      <c r="J68" s="62"/>
    </row>
    <row r="69" spans="10:10" ht="13">
      <c r="J69" s="62"/>
    </row>
  </sheetData>
  <mergeCells count="1">
    <mergeCell ref="A1:I1"/>
  </mergeCells>
  <pageMargins left="0.7" right="0.7" top="0.75" bottom="0.75" header="0.3" footer="0.3"/>
  <pageSetup scale="79" orientation="landscape" r:id="rId1"/>
  <ignoredErrors>
    <ignoredError sqref="B27:B28"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Inputs!$B$3:$B$4</xm:f>
          </x14:formula1>
          <xm:sqref>C7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pageSetUpPr fitToPage="1"/>
  </sheetPr>
  <dimension ref="A1:I57"/>
  <sheetViews>
    <sheetView showGridLines="0" zoomScaleNormal="100" workbookViewId="0">
      <selection activeCell="D22" sqref="D22:H23"/>
    </sheetView>
  </sheetViews>
  <sheetFormatPr defaultColWidth="8.81640625" defaultRowHeight="12.5"/>
  <cols>
    <col min="1" max="1" width="44.7265625" style="58" customWidth="1"/>
    <col min="2" max="9" width="10" style="58" customWidth="1"/>
    <col min="10" max="11" width="0" style="58" hidden="1" customWidth="1"/>
    <col min="12" max="16384" width="8.81640625" style="58"/>
  </cols>
  <sheetData>
    <row r="1" spans="1:9" ht="13">
      <c r="A1" s="304" t="s">
        <v>206</v>
      </c>
      <c r="B1" s="304"/>
      <c r="C1" s="304"/>
      <c r="D1" s="304"/>
      <c r="E1" s="304"/>
      <c r="F1" s="304"/>
      <c r="G1" s="304"/>
      <c r="H1" s="304"/>
      <c r="I1" s="304"/>
    </row>
    <row r="2" spans="1:9" hidden="1"/>
    <row r="3" spans="1:9" hidden="1">
      <c r="A3" s="165" t="s">
        <v>93</v>
      </c>
      <c r="C3" s="58" t="s">
        <v>137</v>
      </c>
    </row>
    <row r="4" spans="1:9" hidden="1"/>
    <row r="5" spans="1:9" ht="13" hidden="1">
      <c r="A5" s="166" t="s">
        <v>131</v>
      </c>
    </row>
    <row r="6" spans="1:9" hidden="1"/>
    <row r="7" spans="1:9" ht="13" thickBot="1"/>
    <row r="8" spans="1:9" ht="12.75" customHeight="1">
      <c r="A8" s="248" t="s">
        <v>48</v>
      </c>
      <c r="B8" s="294" t="s">
        <v>89</v>
      </c>
      <c r="C8" s="295"/>
      <c r="D8" s="298" t="s">
        <v>71</v>
      </c>
      <c r="E8" s="299"/>
      <c r="F8" s="299"/>
      <c r="G8" s="299"/>
      <c r="H8" s="300"/>
      <c r="I8" s="292" t="s">
        <v>173</v>
      </c>
    </row>
    <row r="9" spans="1:9">
      <c r="A9" s="186"/>
      <c r="B9" s="296"/>
      <c r="C9" s="297"/>
      <c r="D9" s="301"/>
      <c r="E9" s="302"/>
      <c r="F9" s="302"/>
      <c r="G9" s="302"/>
      <c r="H9" s="303"/>
      <c r="I9" s="293"/>
    </row>
    <row r="10" spans="1:9" ht="13">
      <c r="A10" s="187"/>
      <c r="B10" s="114">
        <v>2017</v>
      </c>
      <c r="C10" s="114">
        <v>2018</v>
      </c>
      <c r="D10" s="118">
        <v>2019</v>
      </c>
      <c r="E10" s="117">
        <f t="shared" ref="E10:H10" si="0">D10+1</f>
        <v>2020</v>
      </c>
      <c r="F10" s="117">
        <f t="shared" si="0"/>
        <v>2021</v>
      </c>
      <c r="G10" s="117">
        <f t="shared" si="0"/>
        <v>2022</v>
      </c>
      <c r="H10" s="119">
        <f t="shared" si="0"/>
        <v>2023</v>
      </c>
      <c r="I10" s="193"/>
    </row>
    <row r="11" spans="1:9" ht="13">
      <c r="A11" s="188"/>
      <c r="B11" s="255" t="s">
        <v>192</v>
      </c>
      <c r="C11" s="255" t="s">
        <v>192</v>
      </c>
      <c r="D11" s="255" t="str">
        <f>IF(YEAR('1.About You'!$B$12)&gt;='3. Outcomes'!D10,"Actuals","Forecast")</f>
        <v>Forecast</v>
      </c>
      <c r="E11" s="255" t="str">
        <f>IF(YEAR('1.About You'!$B$12)&gt;='3. Outcomes'!E10,"Actuals","Forecast")</f>
        <v>Forecast</v>
      </c>
      <c r="F11" s="255" t="str">
        <f>IF(YEAR('1.About You'!$B$12)&gt;='3. Outcomes'!F10,"Actuals","Forecast")</f>
        <v>Forecast</v>
      </c>
      <c r="G11" s="255" t="str">
        <f>IF(YEAR('1.About You'!$B$12)&gt;='3. Outcomes'!G10,"Actuals","Forecast")</f>
        <v>Forecast</v>
      </c>
      <c r="H11" s="255" t="str">
        <f>IF(YEAR('1.About You'!$B$12)&gt;='3. Outcomes'!H10,"Actuals","Forecast")</f>
        <v>Forecast</v>
      </c>
      <c r="I11" s="194"/>
    </row>
    <row r="12" spans="1:9" s="167" customFormat="1" ht="13">
      <c r="A12" s="189"/>
      <c r="B12" s="115"/>
      <c r="C12" s="116"/>
      <c r="D12" s="120"/>
      <c r="E12" s="66"/>
      <c r="F12" s="66"/>
      <c r="G12" s="66"/>
      <c r="H12" s="121"/>
      <c r="I12" s="195"/>
    </row>
    <row r="13" spans="1:9" s="167" customFormat="1" ht="13">
      <c r="A13" s="256" t="s">
        <v>91</v>
      </c>
      <c r="B13" s="249">
        <f t="shared" ref="B13:D13" si="1">SUM(B14:B15)</f>
        <v>0</v>
      </c>
      <c r="C13" s="249">
        <f t="shared" si="1"/>
        <v>0</v>
      </c>
      <c r="D13" s="249">
        <f t="shared" si="1"/>
        <v>0</v>
      </c>
      <c r="E13" s="249">
        <f t="shared" ref="E13:I13" si="2">SUM(E14:E15)</f>
        <v>0</v>
      </c>
      <c r="F13" s="249">
        <f t="shared" si="2"/>
        <v>0</v>
      </c>
      <c r="G13" s="249">
        <f t="shared" si="2"/>
        <v>0</v>
      </c>
      <c r="H13" s="249">
        <f t="shared" si="2"/>
        <v>0</v>
      </c>
      <c r="I13" s="249">
        <f t="shared" si="2"/>
        <v>0</v>
      </c>
    </row>
    <row r="14" spans="1:9">
      <c r="A14" s="250" t="s">
        <v>90</v>
      </c>
      <c r="B14" s="252">
        <v>0</v>
      </c>
      <c r="C14" s="252">
        <v>0</v>
      </c>
      <c r="D14" s="251">
        <f>'2A.Tennis Member Income'!D45</f>
        <v>0</v>
      </c>
      <c r="E14" s="251">
        <f>'2A.Tennis Member Income'!E45</f>
        <v>0</v>
      </c>
      <c r="F14" s="251">
        <f>'2A.Tennis Member Income'!F45</f>
        <v>0</v>
      </c>
      <c r="G14" s="251">
        <f>'2A.Tennis Member Income'!G45</f>
        <v>0</v>
      </c>
      <c r="H14" s="251">
        <f>'2A.Tennis Member Income'!H45</f>
        <v>0</v>
      </c>
      <c r="I14" s="251">
        <f>H14-C14</f>
        <v>0</v>
      </c>
    </row>
    <row r="15" spans="1:9">
      <c r="A15" s="250" t="s">
        <v>49</v>
      </c>
      <c r="B15" s="252">
        <v>0</v>
      </c>
      <c r="C15" s="252">
        <v>0</v>
      </c>
      <c r="D15" s="251">
        <f>'2A.Tennis Member Income'!D57</f>
        <v>0</v>
      </c>
      <c r="E15" s="251">
        <f>'2A.Tennis Member Income'!E57</f>
        <v>0</v>
      </c>
      <c r="F15" s="251">
        <f>'2A.Tennis Member Income'!F57</f>
        <v>0</v>
      </c>
      <c r="G15" s="251">
        <f>'2A.Tennis Member Income'!G57</f>
        <v>0</v>
      </c>
      <c r="H15" s="251">
        <f>'2A.Tennis Member Income'!H57</f>
        <v>0</v>
      </c>
      <c r="I15" s="251">
        <f>H15-C15</f>
        <v>0</v>
      </c>
    </row>
    <row r="16" spans="1:9">
      <c r="A16" s="190"/>
      <c r="B16" s="168"/>
      <c r="C16" s="169"/>
      <c r="D16" s="168"/>
      <c r="E16" s="170"/>
      <c r="F16" s="170"/>
      <c r="G16" s="170"/>
      <c r="H16" s="171"/>
      <c r="I16" s="191"/>
    </row>
    <row r="17" spans="1:9" ht="13">
      <c r="A17" s="256" t="s">
        <v>92</v>
      </c>
      <c r="B17" s="249">
        <f t="shared" ref="B17:I17" si="3">SUM(B18:B19)</f>
        <v>0</v>
      </c>
      <c r="C17" s="249">
        <f t="shared" si="3"/>
        <v>0</v>
      </c>
      <c r="D17" s="249">
        <f t="shared" si="3"/>
        <v>0</v>
      </c>
      <c r="E17" s="249">
        <f t="shared" si="3"/>
        <v>0</v>
      </c>
      <c r="F17" s="249">
        <f t="shared" si="3"/>
        <v>0</v>
      </c>
      <c r="G17" s="249">
        <f t="shared" si="3"/>
        <v>0</v>
      </c>
      <c r="H17" s="249">
        <f t="shared" si="3"/>
        <v>0</v>
      </c>
      <c r="I17" s="249">
        <f t="shared" si="3"/>
        <v>0</v>
      </c>
    </row>
    <row r="18" spans="1:9" s="172" customFormat="1">
      <c r="A18" s="253" t="s">
        <v>134</v>
      </c>
      <c r="B18" s="252">
        <v>0</v>
      </c>
      <c r="C18" s="252">
        <v>0</v>
      </c>
      <c r="D18" s="251">
        <f>'2C.Pay and Play Income'!D35</f>
        <v>0</v>
      </c>
      <c r="E18" s="251">
        <f>'2C.Pay and Play Income'!E35</f>
        <v>0</v>
      </c>
      <c r="F18" s="251">
        <f>'2C.Pay and Play Income'!F35</f>
        <v>0</v>
      </c>
      <c r="G18" s="251">
        <f>'2C.Pay and Play Income'!G35</f>
        <v>0</v>
      </c>
      <c r="H18" s="251">
        <f>'2C.Pay and Play Income'!H35</f>
        <v>0</v>
      </c>
      <c r="I18" s="251">
        <f>H18-C18</f>
        <v>0</v>
      </c>
    </row>
    <row r="19" spans="1:9">
      <c r="A19" s="253" t="s">
        <v>135</v>
      </c>
      <c r="B19" s="252"/>
      <c r="C19" s="252"/>
      <c r="D19" s="251">
        <f>'2C.Pay and Play Income'!D29</f>
        <v>0</v>
      </c>
      <c r="E19" s="251">
        <f>'2C.Pay and Play Income'!E29</f>
        <v>0</v>
      </c>
      <c r="F19" s="251">
        <f>'2C.Pay and Play Income'!F29</f>
        <v>0</v>
      </c>
      <c r="G19" s="251">
        <f>'2C.Pay and Play Income'!G29</f>
        <v>0</v>
      </c>
      <c r="H19" s="251">
        <f>'2C.Pay and Play Income'!H29</f>
        <v>0</v>
      </c>
      <c r="I19" s="251">
        <f>H19-C19</f>
        <v>0</v>
      </c>
    </row>
    <row r="20" spans="1:9">
      <c r="A20" s="192"/>
      <c r="B20" s="168"/>
      <c r="C20" s="169"/>
      <c r="D20" s="168"/>
      <c r="E20" s="170"/>
      <c r="F20" s="170"/>
      <c r="G20" s="170"/>
      <c r="H20" s="171"/>
      <c r="I20" s="191"/>
    </row>
    <row r="21" spans="1:9" ht="13">
      <c r="A21" s="256" t="s">
        <v>147</v>
      </c>
      <c r="B21" s="249">
        <f t="shared" ref="B21" si="4">SUM(B22:B23)</f>
        <v>0</v>
      </c>
      <c r="C21" s="249">
        <f t="shared" ref="C21" si="5">SUM(C22:C23)</f>
        <v>0</v>
      </c>
      <c r="D21" s="249">
        <f t="shared" ref="D21:I21" si="6">SUM(D22:D23)</f>
        <v>0</v>
      </c>
      <c r="E21" s="249">
        <f t="shared" si="6"/>
        <v>0</v>
      </c>
      <c r="F21" s="249">
        <f t="shared" si="6"/>
        <v>0</v>
      </c>
      <c r="G21" s="249">
        <f t="shared" si="6"/>
        <v>0</v>
      </c>
      <c r="H21" s="249">
        <f t="shared" si="6"/>
        <v>0</v>
      </c>
      <c r="I21" s="249">
        <f t="shared" si="6"/>
        <v>0</v>
      </c>
    </row>
    <row r="22" spans="1:9">
      <c r="A22" s="250" t="s">
        <v>146</v>
      </c>
      <c r="B22" s="252">
        <v>0</v>
      </c>
      <c r="C22" s="252">
        <v>0</v>
      </c>
      <c r="D22" s="252">
        <v>0</v>
      </c>
      <c r="E22" s="252">
        <v>0</v>
      </c>
      <c r="F22" s="252">
        <v>0</v>
      </c>
      <c r="G22" s="252">
        <v>0</v>
      </c>
      <c r="H22" s="252">
        <v>0</v>
      </c>
      <c r="I22" s="254">
        <f>H22-C22</f>
        <v>0</v>
      </c>
    </row>
    <row r="23" spans="1:9">
      <c r="A23" s="250" t="s">
        <v>148</v>
      </c>
      <c r="B23" s="252"/>
      <c r="C23" s="252"/>
      <c r="D23" s="252"/>
      <c r="E23" s="252"/>
      <c r="F23" s="252"/>
      <c r="G23" s="252"/>
      <c r="H23" s="252"/>
      <c r="I23" s="254">
        <f>H23-C23</f>
        <v>0</v>
      </c>
    </row>
    <row r="24" spans="1:9">
      <c r="A24" s="113"/>
      <c r="B24" s="183"/>
      <c r="C24" s="183"/>
      <c r="D24" s="183"/>
      <c r="E24" s="183"/>
      <c r="F24" s="183"/>
      <c r="G24" s="183"/>
      <c r="H24" s="183"/>
      <c r="I24" s="183"/>
    </row>
    <row r="25" spans="1:9">
      <c r="A25" s="167"/>
      <c r="B25" s="167"/>
      <c r="C25" s="167"/>
      <c r="D25" s="167"/>
      <c r="E25" s="167"/>
      <c r="F25" s="167"/>
      <c r="G25" s="167"/>
      <c r="H25" s="167"/>
      <c r="I25" s="167"/>
    </row>
    <row r="33" spans="1:9">
      <c r="A33" s="57"/>
      <c r="B33" s="172"/>
      <c r="C33" s="172"/>
      <c r="D33" s="172"/>
      <c r="E33" s="172"/>
      <c r="F33" s="172"/>
      <c r="G33" s="172"/>
      <c r="H33" s="172"/>
      <c r="I33" s="172"/>
    </row>
    <row r="51" spans="1:9">
      <c r="A51" s="58" t="s">
        <v>119</v>
      </c>
      <c r="B51" s="173">
        <f t="shared" ref="B51:H52" si="7">B14</f>
        <v>0</v>
      </c>
      <c r="C51" s="173">
        <f t="shared" si="7"/>
        <v>0</v>
      </c>
      <c r="D51" s="173">
        <f t="shared" si="7"/>
        <v>0</v>
      </c>
      <c r="E51" s="173">
        <f t="shared" si="7"/>
        <v>0</v>
      </c>
      <c r="F51" s="173">
        <f t="shared" si="7"/>
        <v>0</v>
      </c>
      <c r="G51" s="173">
        <f t="shared" si="7"/>
        <v>0</v>
      </c>
      <c r="H51" s="173">
        <f t="shared" si="7"/>
        <v>0</v>
      </c>
      <c r="I51" s="173"/>
    </row>
    <row r="52" spans="1:9">
      <c r="A52" s="58" t="s">
        <v>120</v>
      </c>
      <c r="B52" s="173">
        <f t="shared" si="7"/>
        <v>0</v>
      </c>
      <c r="C52" s="173">
        <f t="shared" si="7"/>
        <v>0</v>
      </c>
      <c r="D52" s="173">
        <f t="shared" si="7"/>
        <v>0</v>
      </c>
      <c r="E52" s="173">
        <f t="shared" si="7"/>
        <v>0</v>
      </c>
      <c r="F52" s="173">
        <f t="shared" si="7"/>
        <v>0</v>
      </c>
      <c r="G52" s="173">
        <f t="shared" si="7"/>
        <v>0</v>
      </c>
      <c r="H52" s="173">
        <f t="shared" si="7"/>
        <v>0</v>
      </c>
      <c r="I52" s="173"/>
    </row>
    <row r="53" spans="1:9">
      <c r="A53" s="58" t="s">
        <v>121</v>
      </c>
      <c r="B53" s="173">
        <f>B21</f>
        <v>0</v>
      </c>
      <c r="C53" s="173">
        <f t="shared" ref="C53:H53" si="8">C21</f>
        <v>0</v>
      </c>
      <c r="D53" s="173">
        <f t="shared" si="8"/>
        <v>0</v>
      </c>
      <c r="E53" s="173">
        <f t="shared" si="8"/>
        <v>0</v>
      </c>
      <c r="F53" s="173">
        <f t="shared" si="8"/>
        <v>0</v>
      </c>
      <c r="G53" s="173">
        <f t="shared" si="8"/>
        <v>0</v>
      </c>
      <c r="H53" s="173">
        <f t="shared" si="8"/>
        <v>0</v>
      </c>
      <c r="I53" s="173"/>
    </row>
    <row r="54" spans="1:9">
      <c r="A54" s="58" t="s">
        <v>124</v>
      </c>
      <c r="B54" s="173">
        <f t="shared" ref="B54:H54" si="9">SUM(B18:B19)</f>
        <v>0</v>
      </c>
      <c r="C54" s="173">
        <f t="shared" si="9"/>
        <v>0</v>
      </c>
      <c r="D54" s="173">
        <f t="shared" si="9"/>
        <v>0</v>
      </c>
      <c r="E54" s="173">
        <f t="shared" si="9"/>
        <v>0</v>
      </c>
      <c r="F54" s="173">
        <f t="shared" si="9"/>
        <v>0</v>
      </c>
      <c r="G54" s="173">
        <f t="shared" si="9"/>
        <v>0</v>
      </c>
      <c r="H54" s="173">
        <f t="shared" si="9"/>
        <v>0</v>
      </c>
      <c r="I54" s="173"/>
    </row>
    <row r="55" spans="1:9">
      <c r="A55" s="58" t="s">
        <v>122</v>
      </c>
      <c r="B55" s="173">
        <f>'4. Cashflow'!F93</f>
        <v>0</v>
      </c>
      <c r="C55" s="173">
        <f>'4. Cashflow'!G93</f>
        <v>0</v>
      </c>
      <c r="D55" s="173">
        <f>'4. Cashflow'!H93</f>
        <v>0</v>
      </c>
      <c r="E55" s="173">
        <f>'4. Cashflow'!I93</f>
        <v>0</v>
      </c>
      <c r="F55" s="173">
        <f>'4. Cashflow'!J93</f>
        <v>0</v>
      </c>
      <c r="G55" s="173">
        <f>'4. Cashflow'!K93</f>
        <v>0</v>
      </c>
      <c r="H55" s="173">
        <f>'4. Cashflow'!L93</f>
        <v>0</v>
      </c>
      <c r="I55" s="173"/>
    </row>
    <row r="56" spans="1:9">
      <c r="A56" s="58" t="s">
        <v>123</v>
      </c>
      <c r="B56" s="173">
        <f>'4. Cashflow'!F101</f>
        <v>0</v>
      </c>
      <c r="C56" s="173">
        <f>'4. Cashflow'!G101</f>
        <v>0</v>
      </c>
      <c r="D56" s="173">
        <f>'4. Cashflow'!H101</f>
        <v>0</v>
      </c>
      <c r="E56" s="173">
        <f>'4. Cashflow'!I101</f>
        <v>0</v>
      </c>
      <c r="F56" s="173">
        <f>'4. Cashflow'!J101</f>
        <v>0</v>
      </c>
      <c r="G56" s="173">
        <f>'4. Cashflow'!K101</f>
        <v>0</v>
      </c>
      <c r="H56" s="173">
        <f>'4. Cashflow'!L101</f>
        <v>0</v>
      </c>
      <c r="I56" s="173"/>
    </row>
    <row r="57" spans="1:9">
      <c r="B57" s="173"/>
      <c r="C57" s="173"/>
      <c r="D57" s="173"/>
      <c r="E57" s="173"/>
      <c r="F57" s="173"/>
      <c r="G57" s="173"/>
      <c r="H57" s="173"/>
      <c r="I57" s="173"/>
    </row>
  </sheetData>
  <mergeCells count="4">
    <mergeCell ref="I8:I9"/>
    <mergeCell ref="B8:C9"/>
    <mergeCell ref="D8:H9"/>
    <mergeCell ref="A1:I1"/>
  </mergeCells>
  <conditionalFormatting sqref="D12">
    <cfRule type="containsText" dxfId="12" priority="7" operator="containsText" text="Actuals">
      <formula>NOT(ISERROR(SEARCH("Actuals",D12)))</formula>
    </cfRule>
  </conditionalFormatting>
  <conditionalFormatting sqref="E11:I12">
    <cfRule type="containsText" dxfId="11" priority="6" operator="containsText" text="Actuals">
      <formula>NOT(ISERROR(SEARCH("Actuals",E11)))</formula>
    </cfRule>
  </conditionalFormatting>
  <conditionalFormatting sqref="I14:I15 I18:I19 I22:I23">
    <cfRule type="cellIs" dxfId="10" priority="1" operator="lessThan">
      <formula>1</formula>
    </cfRule>
  </conditionalFormatting>
  <dataValidations count="1">
    <dataValidation type="decimal" allowBlank="1" showInputMessage="1" showErrorMessage="1" sqref="B24:I24">
      <formula1>0</formula1>
      <formula2>1</formula2>
    </dataValidation>
  </dataValidations>
  <pageMargins left="0.7" right="0.7" top="0.75" bottom="0.75" header="0.3" footer="0.3"/>
  <pageSetup paperSize="9" scale="70"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4" tint="0.59999389629810485"/>
    <pageSetUpPr autoPageBreaks="0" fitToPage="1"/>
  </sheetPr>
  <dimension ref="A1:R103"/>
  <sheetViews>
    <sheetView showGridLines="0" topLeftCell="A79" zoomScaleNormal="100" zoomScaleSheetLayoutView="90" workbookViewId="0">
      <selection activeCell="B37" sqref="B37"/>
    </sheetView>
  </sheetViews>
  <sheetFormatPr defaultColWidth="9.1796875" defaultRowHeight="12.5"/>
  <cols>
    <col min="1" max="1" width="29.54296875" style="130" customWidth="1"/>
    <col min="2" max="4" width="9.1796875" style="130"/>
    <col min="5" max="5" width="8.54296875" style="130" bestFit="1" customWidth="1"/>
    <col min="6" max="13" width="11" style="174" customWidth="1"/>
    <col min="14" max="14" width="33.7265625" style="130" bestFit="1" customWidth="1"/>
    <col min="15" max="16" width="9.1796875" style="163"/>
    <col min="17" max="16384" width="9.1796875" style="130"/>
  </cols>
  <sheetData>
    <row r="1" spans="1:18" ht="13">
      <c r="A1" s="291" t="s">
        <v>47</v>
      </c>
      <c r="B1" s="291"/>
      <c r="C1" s="291"/>
      <c r="D1" s="291"/>
      <c r="E1" s="291"/>
      <c r="F1" s="291"/>
      <c r="G1" s="291"/>
      <c r="H1" s="291"/>
      <c r="I1" s="291"/>
      <c r="J1" s="215"/>
      <c r="K1" s="215"/>
      <c r="L1" s="215"/>
      <c r="M1" s="215"/>
    </row>
    <row r="3" spans="1:18" ht="13">
      <c r="A3" s="53" t="s">
        <v>207</v>
      </c>
      <c r="B3" s="53"/>
      <c r="C3" s="53"/>
      <c r="D3" s="53"/>
      <c r="E3" s="53"/>
      <c r="F3" s="53"/>
      <c r="G3" s="53"/>
      <c r="H3" s="53"/>
      <c r="I3" s="53"/>
      <c r="J3" s="53"/>
      <c r="K3" s="53"/>
      <c r="L3" s="53"/>
      <c r="M3" s="53"/>
      <c r="N3" s="219"/>
    </row>
    <row r="5" spans="1:18">
      <c r="A5" s="65" t="s">
        <v>70</v>
      </c>
      <c r="F5" s="305"/>
      <c r="G5" s="306"/>
      <c r="H5" s="306"/>
      <c r="I5" s="306"/>
      <c r="J5" s="306"/>
      <c r="K5" s="306"/>
      <c r="L5" s="306"/>
      <c r="M5" s="307"/>
    </row>
    <row r="7" spans="1:18" ht="13">
      <c r="A7" s="197"/>
      <c r="B7" s="197"/>
      <c r="C7" s="197"/>
      <c r="D7" s="197"/>
      <c r="F7" s="216">
        <f>G7-1</f>
        <v>2017</v>
      </c>
      <c r="G7" s="216">
        <f>'2A.Tennis Member Income'!C10</f>
        <v>2018</v>
      </c>
      <c r="H7" s="217">
        <f t="shared" ref="H7:M7" si="0">G7+1</f>
        <v>2019</v>
      </c>
      <c r="I7" s="216">
        <f t="shared" si="0"/>
        <v>2020</v>
      </c>
      <c r="J7" s="216">
        <f t="shared" si="0"/>
        <v>2021</v>
      </c>
      <c r="K7" s="216">
        <f t="shared" si="0"/>
        <v>2022</v>
      </c>
      <c r="L7" s="216">
        <f t="shared" si="0"/>
        <v>2023</v>
      </c>
      <c r="M7" s="216">
        <f t="shared" si="0"/>
        <v>2024</v>
      </c>
    </row>
    <row r="8" spans="1:18" ht="13">
      <c r="A8" s="197"/>
      <c r="B8" s="197"/>
      <c r="C8" s="197"/>
      <c r="D8" s="197"/>
      <c r="F8" s="218" t="s">
        <v>4</v>
      </c>
      <c r="G8" s="218" t="s">
        <v>4</v>
      </c>
      <c r="H8" s="218" t="s">
        <v>5</v>
      </c>
      <c r="I8" s="218" t="s">
        <v>5</v>
      </c>
      <c r="J8" s="218" t="s">
        <v>5</v>
      </c>
      <c r="K8" s="218" t="s">
        <v>5</v>
      </c>
      <c r="L8" s="218" t="s">
        <v>5</v>
      </c>
      <c r="M8" s="218" t="s">
        <v>5</v>
      </c>
    </row>
    <row r="9" spans="1:18" ht="13">
      <c r="F9" s="11" t="s">
        <v>44</v>
      </c>
      <c r="G9" s="11" t="s">
        <v>6</v>
      </c>
      <c r="H9" s="11" t="s">
        <v>6</v>
      </c>
      <c r="I9" s="11" t="s">
        <v>6</v>
      </c>
      <c r="J9" s="11" t="s">
        <v>6</v>
      </c>
      <c r="K9" s="11" t="s">
        <v>6</v>
      </c>
      <c r="L9" s="11" t="s">
        <v>6</v>
      </c>
      <c r="M9" s="11" t="s">
        <v>6</v>
      </c>
    </row>
    <row r="10" spans="1:18" ht="13">
      <c r="A10" s="310" t="s">
        <v>208</v>
      </c>
      <c r="B10" s="311"/>
      <c r="C10" s="311"/>
      <c r="D10" s="311"/>
      <c r="E10" s="311"/>
      <c r="F10" s="131"/>
      <c r="G10" s="131"/>
      <c r="H10" s="131"/>
      <c r="I10" s="131"/>
      <c r="J10" s="131"/>
      <c r="K10" s="131"/>
      <c r="L10" s="131"/>
      <c r="M10" s="131"/>
      <c r="O10" s="37"/>
      <c r="P10" s="37"/>
      <c r="Q10" s="37"/>
      <c r="R10" s="37"/>
    </row>
    <row r="11" spans="1:18" ht="13">
      <c r="A11" s="274" t="s">
        <v>62</v>
      </c>
      <c r="B11" s="54"/>
      <c r="C11" s="54"/>
      <c r="D11" s="54"/>
      <c r="E11" s="12"/>
      <c r="F11" s="198"/>
      <c r="G11" s="198"/>
      <c r="H11" s="132">
        <f>'2A.Tennis Member Income'!D84</f>
        <v>0</v>
      </c>
      <c r="I11" s="132">
        <f>'2A.Tennis Member Income'!E84</f>
        <v>0</v>
      </c>
      <c r="J11" s="132">
        <f>'2A.Tennis Member Income'!F84</f>
        <v>0</v>
      </c>
      <c r="K11" s="132">
        <f>'2A.Tennis Member Income'!G84</f>
        <v>0</v>
      </c>
      <c r="L11" s="132">
        <f>'2A.Tennis Member Income'!H84</f>
        <v>0</v>
      </c>
      <c r="M11" s="132">
        <f>'2A.Tennis Member Income'!I84</f>
        <v>0</v>
      </c>
      <c r="N11" s="175"/>
      <c r="O11" s="37"/>
      <c r="P11" s="37"/>
      <c r="Q11" s="37"/>
      <c r="R11" s="37"/>
    </row>
    <row r="12" spans="1:18" ht="13">
      <c r="A12" s="274" t="s">
        <v>132</v>
      </c>
      <c r="B12" s="54"/>
      <c r="C12" s="54"/>
      <c r="D12" s="54"/>
      <c r="E12" s="12"/>
      <c r="F12" s="198"/>
      <c r="G12" s="198"/>
      <c r="H12" s="132">
        <f>'2B.Other Member Income'!D50</f>
        <v>0</v>
      </c>
      <c r="I12" s="132">
        <f>'2B.Other Member Income'!E50</f>
        <v>0</v>
      </c>
      <c r="J12" s="132">
        <f>'2B.Other Member Income'!F50</f>
        <v>0</v>
      </c>
      <c r="K12" s="132">
        <f>'2B.Other Member Income'!G50</f>
        <v>0</v>
      </c>
      <c r="L12" s="132">
        <f>'2B.Other Member Income'!H50</f>
        <v>0</v>
      </c>
      <c r="M12" s="132">
        <f>'2B.Other Member Income'!I50</f>
        <v>0</v>
      </c>
      <c r="N12" s="175"/>
      <c r="O12" s="37"/>
      <c r="P12" s="37"/>
      <c r="Q12" s="37"/>
      <c r="R12" s="37"/>
    </row>
    <row r="13" spans="1:18" ht="13">
      <c r="A13" s="274" t="s">
        <v>66</v>
      </c>
      <c r="B13" s="54"/>
      <c r="C13" s="54"/>
      <c r="D13" s="54"/>
      <c r="E13" s="12"/>
      <c r="F13" s="198"/>
      <c r="G13" s="198"/>
      <c r="H13" s="132">
        <f>'2C.Pay and Play Income'!D50</f>
        <v>0</v>
      </c>
      <c r="I13" s="132">
        <f>'2C.Pay and Play Income'!E50</f>
        <v>0</v>
      </c>
      <c r="J13" s="132">
        <f>'2C.Pay and Play Income'!F50</f>
        <v>0</v>
      </c>
      <c r="K13" s="132">
        <f>'2C.Pay and Play Income'!G50</f>
        <v>0</v>
      </c>
      <c r="L13" s="132">
        <f>'2C.Pay and Play Income'!H50</f>
        <v>0</v>
      </c>
      <c r="M13" s="132">
        <f>'2C.Pay and Play Income'!I50</f>
        <v>0</v>
      </c>
      <c r="N13" s="175"/>
      <c r="O13" s="37"/>
      <c r="P13" s="37"/>
      <c r="Q13" s="37"/>
      <c r="R13" s="37"/>
    </row>
    <row r="14" spans="1:18" ht="13">
      <c r="A14" s="199" t="s">
        <v>162</v>
      </c>
      <c r="B14" s="200"/>
      <c r="C14" s="200"/>
      <c r="D14" s="200"/>
      <c r="E14" s="201"/>
      <c r="F14" s="198"/>
      <c r="G14" s="198"/>
      <c r="H14" s="198"/>
      <c r="I14" s="198"/>
      <c r="J14" s="198"/>
      <c r="K14" s="198"/>
      <c r="L14" s="198"/>
      <c r="M14" s="198"/>
      <c r="N14" s="175"/>
      <c r="O14" s="37"/>
      <c r="P14" s="37"/>
      <c r="Q14" s="37"/>
      <c r="R14" s="37"/>
    </row>
    <row r="15" spans="1:18">
      <c r="A15" s="199" t="s">
        <v>7</v>
      </c>
      <c r="B15" s="200"/>
      <c r="C15" s="200"/>
      <c r="D15" s="200"/>
      <c r="E15" s="201"/>
      <c r="F15" s="198"/>
      <c r="G15" s="198"/>
      <c r="H15" s="198"/>
      <c r="I15" s="198"/>
      <c r="J15" s="198"/>
      <c r="K15" s="198"/>
      <c r="L15" s="198"/>
      <c r="M15" s="198"/>
      <c r="O15" s="37"/>
      <c r="P15" s="37"/>
      <c r="Q15" s="37"/>
      <c r="R15" s="37"/>
    </row>
    <row r="16" spans="1:18">
      <c r="A16" s="199" t="s">
        <v>40</v>
      </c>
      <c r="B16" s="200"/>
      <c r="C16" s="200"/>
      <c r="D16" s="200"/>
      <c r="E16" s="201"/>
      <c r="F16" s="198"/>
      <c r="G16" s="198"/>
      <c r="H16" s="198"/>
      <c r="I16" s="198"/>
      <c r="J16" s="198"/>
      <c r="K16" s="198"/>
      <c r="L16" s="198"/>
      <c r="M16" s="198"/>
      <c r="O16" s="37"/>
      <c r="P16" s="37"/>
      <c r="Q16" s="37"/>
      <c r="R16" s="37"/>
    </row>
    <row r="17" spans="1:18">
      <c r="A17" s="199" t="s">
        <v>128</v>
      </c>
      <c r="B17" s="200"/>
      <c r="C17" s="200"/>
      <c r="D17" s="200"/>
      <c r="E17" s="201"/>
      <c r="F17" s="198"/>
      <c r="G17" s="198"/>
      <c r="H17" s="198"/>
      <c r="I17" s="198"/>
      <c r="J17" s="198"/>
      <c r="K17" s="198"/>
      <c r="L17" s="198"/>
      <c r="M17" s="198"/>
      <c r="O17" s="37"/>
      <c r="P17" s="37"/>
      <c r="Q17" s="37"/>
      <c r="R17" s="37"/>
    </row>
    <row r="18" spans="1:18">
      <c r="A18" s="199" t="s">
        <v>102</v>
      </c>
      <c r="B18" s="200"/>
      <c r="C18" s="200"/>
      <c r="D18" s="200"/>
      <c r="E18" s="201"/>
      <c r="F18" s="198"/>
      <c r="G18" s="198"/>
      <c r="H18" s="198"/>
      <c r="I18" s="198"/>
      <c r="J18" s="198"/>
      <c r="K18" s="198"/>
      <c r="L18" s="198"/>
      <c r="M18" s="198"/>
      <c r="O18" s="37"/>
      <c r="P18" s="37"/>
      <c r="Q18" s="37"/>
      <c r="R18" s="37"/>
    </row>
    <row r="19" spans="1:18">
      <c r="A19" s="199" t="s">
        <v>2</v>
      </c>
      <c r="B19" s="200"/>
      <c r="C19" s="200"/>
      <c r="D19" s="200"/>
      <c r="E19" s="201"/>
      <c r="F19" s="198"/>
      <c r="G19" s="198"/>
      <c r="H19" s="198"/>
      <c r="I19" s="198"/>
      <c r="J19" s="198"/>
      <c r="K19" s="198"/>
      <c r="L19" s="198"/>
      <c r="M19" s="198"/>
      <c r="O19" s="37"/>
      <c r="P19" s="37"/>
      <c r="Q19" s="37"/>
      <c r="R19" s="37"/>
    </row>
    <row r="20" spans="1:18">
      <c r="A20" s="199" t="s">
        <v>103</v>
      </c>
      <c r="B20" s="200"/>
      <c r="C20" s="200"/>
      <c r="D20" s="200"/>
      <c r="E20" s="201"/>
      <c r="F20" s="198"/>
      <c r="G20" s="198"/>
      <c r="H20" s="198"/>
      <c r="I20" s="198"/>
      <c r="J20" s="198"/>
      <c r="K20" s="198"/>
      <c r="L20" s="198"/>
      <c r="M20" s="198"/>
      <c r="O20" s="37"/>
      <c r="P20" s="37"/>
      <c r="Q20" s="37"/>
      <c r="R20" s="37"/>
    </row>
    <row r="21" spans="1:18">
      <c r="A21" s="199" t="s">
        <v>104</v>
      </c>
      <c r="B21" s="200"/>
      <c r="C21" s="200"/>
      <c r="D21" s="200"/>
      <c r="E21" s="201"/>
      <c r="F21" s="198"/>
      <c r="G21" s="198"/>
      <c r="H21" s="198"/>
      <c r="I21" s="198"/>
      <c r="J21" s="198"/>
      <c r="K21" s="198"/>
      <c r="L21" s="198"/>
      <c r="M21" s="198"/>
      <c r="O21" s="37"/>
      <c r="P21" s="37"/>
      <c r="Q21" s="37"/>
      <c r="R21" s="37"/>
    </row>
    <row r="22" spans="1:18" ht="13">
      <c r="A22" s="199" t="s">
        <v>129</v>
      </c>
      <c r="B22" s="200"/>
      <c r="C22" s="200"/>
      <c r="D22" s="200"/>
      <c r="E22" s="202"/>
      <c r="F22" s="198"/>
      <c r="G22" s="198"/>
      <c r="H22" s="198"/>
      <c r="I22" s="198"/>
      <c r="J22" s="198"/>
      <c r="K22" s="198"/>
      <c r="L22" s="198"/>
      <c r="M22" s="198"/>
      <c r="O22" s="37"/>
      <c r="P22" s="37"/>
      <c r="Q22" s="37"/>
      <c r="R22" s="37"/>
    </row>
    <row r="23" spans="1:18" s="176" customFormat="1" ht="13">
      <c r="A23" s="160"/>
      <c r="B23" s="13"/>
      <c r="C23" s="13"/>
      <c r="D23" s="13"/>
      <c r="E23" s="161"/>
      <c r="F23" s="132"/>
      <c r="G23" s="132"/>
      <c r="H23" s="132"/>
      <c r="I23" s="132"/>
      <c r="J23" s="132"/>
      <c r="K23" s="132"/>
      <c r="L23" s="132"/>
      <c r="M23" s="132"/>
      <c r="O23" s="162"/>
      <c r="P23" s="162"/>
      <c r="Q23" s="162"/>
      <c r="R23" s="162"/>
    </row>
    <row r="24" spans="1:18" ht="13">
      <c r="A24" s="146" t="s">
        <v>240</v>
      </c>
      <c r="B24" s="147"/>
      <c r="C24" s="147"/>
      <c r="D24" s="147"/>
      <c r="E24" s="148" t="s">
        <v>8</v>
      </c>
      <c r="F24" s="149">
        <f t="shared" ref="F24:M24" si="1">SUM(F11:F22)</f>
        <v>0</v>
      </c>
      <c r="G24" s="149">
        <f t="shared" si="1"/>
        <v>0</v>
      </c>
      <c r="H24" s="149">
        <f t="shared" si="1"/>
        <v>0</v>
      </c>
      <c r="I24" s="149">
        <f t="shared" si="1"/>
        <v>0</v>
      </c>
      <c r="J24" s="149">
        <f t="shared" si="1"/>
        <v>0</v>
      </c>
      <c r="K24" s="149">
        <f t="shared" si="1"/>
        <v>0</v>
      </c>
      <c r="L24" s="149">
        <f t="shared" si="1"/>
        <v>0</v>
      </c>
      <c r="M24" s="149">
        <f t="shared" si="1"/>
        <v>0</v>
      </c>
      <c r="N24" s="177"/>
      <c r="O24" s="37"/>
      <c r="P24" s="37"/>
      <c r="Q24" s="37"/>
      <c r="R24" s="37"/>
    </row>
    <row r="25" spans="1:18">
      <c r="A25" s="15"/>
      <c r="B25" s="2"/>
      <c r="C25" s="12"/>
      <c r="D25" s="12"/>
      <c r="E25" s="16"/>
      <c r="F25" s="133"/>
      <c r="G25" s="133"/>
      <c r="H25" s="133"/>
      <c r="I25" s="133"/>
      <c r="J25" s="133"/>
      <c r="K25" s="133"/>
      <c r="L25" s="133"/>
      <c r="M25" s="133"/>
      <c r="O25" s="37"/>
      <c r="P25" s="37"/>
      <c r="Q25" s="37"/>
      <c r="R25" s="37"/>
    </row>
    <row r="26" spans="1:18" ht="13">
      <c r="A26" s="310" t="s">
        <v>209</v>
      </c>
      <c r="B26" s="311"/>
      <c r="C26" s="311"/>
      <c r="D26" s="311"/>
      <c r="E26" s="312"/>
      <c r="F26" s="131"/>
      <c r="G26" s="131"/>
      <c r="H26" s="131"/>
      <c r="I26" s="131"/>
      <c r="J26" s="131"/>
      <c r="K26" s="131"/>
      <c r="L26" s="131"/>
      <c r="M26" s="131"/>
      <c r="O26" s="37"/>
      <c r="P26" s="37"/>
      <c r="Q26" s="37"/>
      <c r="R26" s="37"/>
    </row>
    <row r="27" spans="1:18" ht="13">
      <c r="A27" s="199" t="s">
        <v>166</v>
      </c>
      <c r="B27" s="204"/>
      <c r="C27" s="204"/>
      <c r="D27" s="204"/>
      <c r="E27" s="201"/>
      <c r="F27" s="198"/>
      <c r="G27" s="198"/>
      <c r="H27" s="198"/>
      <c r="I27" s="198"/>
      <c r="J27" s="198"/>
      <c r="K27" s="198"/>
      <c r="L27" s="198"/>
      <c r="M27" s="198"/>
      <c r="N27" s="178"/>
      <c r="Q27" s="37"/>
      <c r="R27" s="37"/>
    </row>
    <row r="28" spans="1:18">
      <c r="A28" s="199" t="s">
        <v>127</v>
      </c>
      <c r="B28" s="204"/>
      <c r="C28" s="204"/>
      <c r="D28" s="204"/>
      <c r="E28" s="201"/>
      <c r="F28" s="198"/>
      <c r="G28" s="198"/>
      <c r="H28" s="198"/>
      <c r="I28" s="198"/>
      <c r="J28" s="198"/>
      <c r="K28" s="198"/>
      <c r="L28" s="198"/>
      <c r="M28" s="198"/>
      <c r="O28" s="37"/>
      <c r="P28" s="37"/>
      <c r="Q28" s="37"/>
      <c r="R28" s="37"/>
    </row>
    <row r="29" spans="1:18">
      <c r="A29" s="199" t="s">
        <v>164</v>
      </c>
      <c r="B29" s="204"/>
      <c r="C29" s="204"/>
      <c r="D29" s="204"/>
      <c r="E29" s="201"/>
      <c r="F29" s="198"/>
      <c r="G29" s="198"/>
      <c r="H29" s="198"/>
      <c r="I29" s="198"/>
      <c r="J29" s="198"/>
      <c r="K29" s="198"/>
      <c r="L29" s="198"/>
      <c r="M29" s="198"/>
      <c r="O29" s="37"/>
      <c r="P29" s="37"/>
      <c r="Q29" s="37"/>
      <c r="R29" s="37"/>
    </row>
    <row r="30" spans="1:18">
      <c r="A30" s="199" t="s">
        <v>11</v>
      </c>
      <c r="B30" s="204"/>
      <c r="C30" s="204"/>
      <c r="D30" s="204"/>
      <c r="E30" s="200"/>
      <c r="F30" s="198"/>
      <c r="G30" s="198"/>
      <c r="H30" s="198"/>
      <c r="I30" s="198"/>
      <c r="J30" s="198"/>
      <c r="K30" s="198"/>
      <c r="L30" s="198"/>
      <c r="M30" s="198"/>
      <c r="N30" s="176"/>
    </row>
    <row r="31" spans="1:18">
      <c r="A31" s="199" t="s">
        <v>39</v>
      </c>
      <c r="B31" s="204"/>
      <c r="C31" s="204"/>
      <c r="D31" s="204"/>
      <c r="E31" s="200"/>
      <c r="F31" s="198"/>
      <c r="G31" s="198"/>
      <c r="H31" s="198"/>
      <c r="I31" s="198"/>
      <c r="J31" s="198"/>
      <c r="K31" s="198"/>
      <c r="L31" s="198"/>
      <c r="M31" s="198"/>
      <c r="N31" s="176"/>
      <c r="Q31" s="37"/>
      <c r="R31" s="37"/>
    </row>
    <row r="32" spans="1:18">
      <c r="A32" s="199" t="s">
        <v>10</v>
      </c>
      <c r="B32" s="204"/>
      <c r="C32" s="204"/>
      <c r="D32" s="204"/>
      <c r="E32" s="200"/>
      <c r="F32" s="198"/>
      <c r="G32" s="198"/>
      <c r="H32" s="198"/>
      <c r="I32" s="198"/>
      <c r="J32" s="198"/>
      <c r="K32" s="198"/>
      <c r="L32" s="198"/>
      <c r="M32" s="198"/>
      <c r="N32" s="176"/>
      <c r="Q32" s="37"/>
      <c r="R32" s="37"/>
    </row>
    <row r="33" spans="1:18">
      <c r="A33" s="199" t="s">
        <v>105</v>
      </c>
      <c r="B33" s="204"/>
      <c r="C33" s="204"/>
      <c r="D33" s="204"/>
      <c r="E33" s="200"/>
      <c r="F33" s="198"/>
      <c r="G33" s="198"/>
      <c r="H33" s="198"/>
      <c r="I33" s="198"/>
      <c r="J33" s="198"/>
      <c r="K33" s="198"/>
      <c r="L33" s="198"/>
      <c r="M33" s="198"/>
      <c r="N33" s="176"/>
      <c r="Q33" s="37"/>
      <c r="R33" s="37"/>
    </row>
    <row r="34" spans="1:18">
      <c r="A34" s="199" t="s">
        <v>13</v>
      </c>
      <c r="B34" s="204"/>
      <c r="C34" s="204"/>
      <c r="D34" s="204"/>
      <c r="E34" s="200"/>
      <c r="F34" s="198"/>
      <c r="G34" s="198"/>
      <c r="H34" s="198"/>
      <c r="I34" s="198"/>
      <c r="J34" s="198"/>
      <c r="K34" s="198"/>
      <c r="L34" s="198"/>
      <c r="M34" s="198"/>
    </row>
    <row r="35" spans="1:18">
      <c r="A35" s="199" t="s">
        <v>113</v>
      </c>
      <c r="B35" s="204"/>
      <c r="C35" s="204"/>
      <c r="D35" s="204"/>
      <c r="E35" s="200"/>
      <c r="F35" s="198"/>
      <c r="G35" s="198"/>
      <c r="H35" s="198"/>
      <c r="I35" s="198"/>
      <c r="J35" s="198"/>
      <c r="K35" s="198"/>
      <c r="L35" s="198"/>
      <c r="M35" s="198"/>
    </row>
    <row r="36" spans="1:18">
      <c r="A36" s="199" t="s">
        <v>1</v>
      </c>
      <c r="B36" s="204"/>
      <c r="C36" s="204"/>
      <c r="D36" s="204"/>
      <c r="E36" s="200"/>
      <c r="F36" s="198"/>
      <c r="G36" s="198"/>
      <c r="H36" s="198"/>
      <c r="I36" s="198"/>
      <c r="J36" s="198"/>
      <c r="K36" s="198"/>
      <c r="L36" s="198"/>
      <c r="M36" s="198"/>
    </row>
    <row r="37" spans="1:18">
      <c r="A37" s="199" t="s">
        <v>12</v>
      </c>
      <c r="B37" s="204"/>
      <c r="C37" s="204"/>
      <c r="D37" s="204"/>
      <c r="E37" s="200"/>
      <c r="F37" s="198"/>
      <c r="G37" s="198"/>
      <c r="H37" s="198"/>
      <c r="I37" s="198"/>
      <c r="J37" s="198"/>
      <c r="K37" s="198"/>
      <c r="L37" s="198"/>
      <c r="M37" s="198"/>
    </row>
    <row r="38" spans="1:18">
      <c r="A38" s="199" t="s">
        <v>108</v>
      </c>
      <c r="B38" s="204"/>
      <c r="C38" s="204"/>
      <c r="D38" s="204"/>
      <c r="E38" s="200"/>
      <c r="F38" s="198"/>
      <c r="G38" s="198"/>
      <c r="H38" s="198"/>
      <c r="I38" s="198"/>
      <c r="J38" s="198"/>
      <c r="K38" s="198"/>
      <c r="L38" s="198"/>
      <c r="M38" s="198"/>
    </row>
    <row r="39" spans="1:18">
      <c r="A39" s="199" t="s">
        <v>107</v>
      </c>
      <c r="B39" s="204"/>
      <c r="C39" s="204"/>
      <c r="D39" s="204"/>
      <c r="E39" s="200"/>
      <c r="F39" s="198"/>
      <c r="G39" s="198"/>
      <c r="H39" s="198"/>
      <c r="I39" s="198"/>
      <c r="J39" s="198"/>
      <c r="K39" s="198"/>
      <c r="L39" s="198"/>
      <c r="M39" s="198"/>
    </row>
    <row r="40" spans="1:18">
      <c r="A40" s="199" t="s">
        <v>106</v>
      </c>
      <c r="B40" s="204"/>
      <c r="C40" s="204"/>
      <c r="D40" s="204"/>
      <c r="E40" s="200"/>
      <c r="F40" s="198"/>
      <c r="G40" s="198"/>
      <c r="H40" s="198"/>
      <c r="I40" s="198"/>
      <c r="J40" s="198"/>
      <c r="K40" s="198"/>
      <c r="L40" s="198"/>
      <c r="M40" s="198"/>
    </row>
    <row r="41" spans="1:18">
      <c r="A41" s="199" t="s">
        <v>109</v>
      </c>
      <c r="B41" s="204"/>
      <c r="C41" s="204"/>
      <c r="D41" s="204"/>
      <c r="E41" s="201"/>
      <c r="F41" s="198"/>
      <c r="G41" s="198"/>
      <c r="H41" s="198"/>
      <c r="I41" s="198"/>
      <c r="J41" s="198"/>
      <c r="K41" s="198"/>
      <c r="L41" s="198"/>
      <c r="M41" s="198"/>
    </row>
    <row r="42" spans="1:18">
      <c r="A42" s="199" t="s">
        <v>0</v>
      </c>
      <c r="B42" s="204"/>
      <c r="C42" s="204"/>
      <c r="D42" s="204"/>
      <c r="E42" s="205"/>
      <c r="F42" s="198"/>
      <c r="G42" s="198"/>
      <c r="H42" s="198"/>
      <c r="I42" s="198"/>
      <c r="J42" s="198"/>
      <c r="K42" s="198"/>
      <c r="L42" s="198"/>
      <c r="M42" s="198"/>
    </row>
    <row r="43" spans="1:18">
      <c r="A43" s="199" t="s">
        <v>42</v>
      </c>
      <c r="B43" s="204"/>
      <c r="C43" s="204"/>
      <c r="D43" s="204"/>
      <c r="E43" s="201"/>
      <c r="F43" s="198"/>
      <c r="G43" s="198"/>
      <c r="H43" s="198"/>
      <c r="I43" s="198"/>
      <c r="J43" s="198"/>
      <c r="K43" s="198"/>
      <c r="L43" s="198"/>
      <c r="M43" s="198"/>
    </row>
    <row r="44" spans="1:18">
      <c r="A44" s="199" t="s">
        <v>180</v>
      </c>
      <c r="B44" s="204"/>
      <c r="C44" s="204"/>
      <c r="D44" s="204"/>
      <c r="E44" s="261"/>
      <c r="F44" s="198"/>
      <c r="G44" s="198"/>
      <c r="H44" s="198"/>
      <c r="I44" s="198"/>
      <c r="J44" s="198"/>
      <c r="K44" s="198"/>
      <c r="L44" s="198"/>
      <c r="M44" s="198"/>
    </row>
    <row r="45" spans="1:18">
      <c r="A45" s="199" t="s">
        <v>112</v>
      </c>
      <c r="B45" s="204"/>
      <c r="C45" s="204"/>
      <c r="D45" s="204"/>
      <c r="E45" s="261"/>
      <c r="F45" s="198"/>
      <c r="G45" s="198"/>
      <c r="H45" s="198"/>
      <c r="I45" s="198"/>
      <c r="J45" s="198"/>
      <c r="K45" s="198"/>
      <c r="L45" s="198"/>
      <c r="M45" s="198"/>
    </row>
    <row r="46" spans="1:18">
      <c r="A46" s="199" t="s">
        <v>110</v>
      </c>
      <c r="B46" s="204"/>
      <c r="C46" s="204"/>
      <c r="D46" s="204"/>
      <c r="E46" s="201"/>
      <c r="F46" s="198"/>
      <c r="G46" s="198"/>
      <c r="H46" s="198"/>
      <c r="I46" s="198"/>
      <c r="J46" s="198"/>
      <c r="K46" s="198"/>
      <c r="L46" s="198"/>
      <c r="M46" s="198"/>
    </row>
    <row r="47" spans="1:18">
      <c r="A47" s="199" t="s">
        <v>111</v>
      </c>
      <c r="B47" s="204"/>
      <c r="C47" s="204"/>
      <c r="D47" s="204"/>
      <c r="E47" s="200"/>
      <c r="F47" s="198"/>
      <c r="G47" s="198"/>
      <c r="H47" s="198"/>
      <c r="I47" s="198"/>
      <c r="J47" s="198"/>
      <c r="K47" s="198"/>
      <c r="L47" s="198"/>
      <c r="M47" s="198"/>
    </row>
    <row r="48" spans="1:18">
      <c r="A48" s="199" t="s">
        <v>14</v>
      </c>
      <c r="B48" s="204"/>
      <c r="C48" s="204"/>
      <c r="D48" s="204"/>
      <c r="E48" s="200"/>
      <c r="F48" s="198"/>
      <c r="G48" s="198"/>
      <c r="H48" s="198"/>
      <c r="I48" s="198"/>
      <c r="J48" s="198"/>
      <c r="K48" s="198"/>
      <c r="L48" s="198"/>
      <c r="M48" s="198"/>
    </row>
    <row r="49" spans="1:14">
      <c r="A49" s="199" t="s">
        <v>41</v>
      </c>
      <c r="B49" s="204"/>
      <c r="C49" s="204"/>
      <c r="D49" s="204"/>
      <c r="E49" s="201"/>
      <c r="F49" s="198"/>
      <c r="G49" s="198"/>
      <c r="H49" s="198"/>
      <c r="I49" s="198"/>
      <c r="J49" s="198"/>
      <c r="K49" s="198"/>
      <c r="L49" s="198"/>
      <c r="M49" s="198"/>
    </row>
    <row r="50" spans="1:14">
      <c r="A50" s="199" t="s">
        <v>163</v>
      </c>
      <c r="B50" s="204"/>
      <c r="C50" s="204"/>
      <c r="D50" s="204"/>
      <c r="E50" s="205"/>
      <c r="F50" s="198"/>
      <c r="G50" s="198"/>
      <c r="H50" s="198"/>
      <c r="I50" s="198"/>
      <c r="J50" s="198"/>
      <c r="K50" s="198"/>
      <c r="L50" s="198"/>
      <c r="M50" s="198"/>
    </row>
    <row r="51" spans="1:14">
      <c r="A51" s="262" t="s">
        <v>9</v>
      </c>
      <c r="B51" s="263"/>
      <c r="C51" s="263"/>
      <c r="D51" s="263"/>
      <c r="E51" s="264"/>
      <c r="F51" s="198"/>
      <c r="G51" s="198"/>
      <c r="H51" s="198"/>
      <c r="I51" s="198"/>
      <c r="J51" s="198"/>
      <c r="K51" s="198"/>
      <c r="L51" s="198"/>
      <c r="M51" s="198"/>
    </row>
    <row r="52" spans="1:14">
      <c r="A52" s="150"/>
      <c r="B52" s="151"/>
      <c r="C52" s="151"/>
      <c r="D52" s="151"/>
      <c r="E52" s="12"/>
      <c r="F52" s="133"/>
      <c r="G52" s="133"/>
      <c r="H52" s="133"/>
      <c r="I52" s="133"/>
      <c r="J52" s="133"/>
      <c r="K52" s="133"/>
      <c r="L52" s="133"/>
      <c r="M52" s="133"/>
    </row>
    <row r="53" spans="1:14" ht="13">
      <c r="A53" s="152" t="s">
        <v>241</v>
      </c>
      <c r="B53" s="153"/>
      <c r="C53" s="153"/>
      <c r="D53" s="153"/>
      <c r="E53" s="154" t="s">
        <v>15</v>
      </c>
      <c r="F53" s="155">
        <f t="shared" ref="F53:M53" si="2">SUM(F27:F52)</f>
        <v>0</v>
      </c>
      <c r="G53" s="155">
        <f t="shared" si="2"/>
        <v>0</v>
      </c>
      <c r="H53" s="155">
        <f t="shared" si="2"/>
        <v>0</v>
      </c>
      <c r="I53" s="155">
        <f t="shared" si="2"/>
        <v>0</v>
      </c>
      <c r="J53" s="155">
        <f t="shared" si="2"/>
        <v>0</v>
      </c>
      <c r="K53" s="155">
        <f t="shared" si="2"/>
        <v>0</v>
      </c>
      <c r="L53" s="155">
        <f t="shared" si="2"/>
        <v>0</v>
      </c>
      <c r="M53" s="155">
        <f t="shared" si="2"/>
        <v>0</v>
      </c>
      <c r="N53" s="177"/>
    </row>
    <row r="54" spans="1:14" ht="13">
      <c r="A54" s="3" t="s">
        <v>16</v>
      </c>
      <c r="B54" s="18"/>
      <c r="C54" s="18"/>
      <c r="D54" s="18"/>
      <c r="E54" s="4" t="s">
        <v>17</v>
      </c>
      <c r="F54" s="134">
        <f t="shared" ref="F54:M54" si="3">F24-F53</f>
        <v>0</v>
      </c>
      <c r="G54" s="134">
        <f t="shared" si="3"/>
        <v>0</v>
      </c>
      <c r="H54" s="134">
        <f t="shared" si="3"/>
        <v>0</v>
      </c>
      <c r="I54" s="134">
        <f t="shared" si="3"/>
        <v>0</v>
      </c>
      <c r="J54" s="134">
        <f t="shared" si="3"/>
        <v>0</v>
      </c>
      <c r="K54" s="134">
        <f t="shared" si="3"/>
        <v>0</v>
      </c>
      <c r="L54" s="134">
        <f t="shared" si="3"/>
        <v>0</v>
      </c>
      <c r="M54" s="134">
        <f t="shared" si="3"/>
        <v>0</v>
      </c>
    </row>
    <row r="55" spans="1:14" ht="13">
      <c r="A55" s="5"/>
      <c r="B55" s="14"/>
      <c r="C55" s="14"/>
      <c r="D55" s="14"/>
      <c r="E55" s="6"/>
      <c r="F55" s="135"/>
      <c r="G55" s="135"/>
      <c r="H55" s="135"/>
      <c r="I55" s="135"/>
      <c r="J55" s="135"/>
      <c r="K55" s="135"/>
      <c r="L55" s="135"/>
      <c r="M55" s="135"/>
    </row>
    <row r="56" spans="1:14" ht="13">
      <c r="A56" s="20" t="s">
        <v>18</v>
      </c>
      <c r="B56" s="2"/>
      <c r="C56" s="7"/>
      <c r="D56" s="7"/>
      <c r="E56" s="7"/>
      <c r="F56" s="136"/>
      <c r="G56" s="136"/>
      <c r="H56" s="136"/>
      <c r="I56" s="136"/>
      <c r="J56" s="136"/>
      <c r="K56" s="136"/>
      <c r="L56" s="136"/>
      <c r="M56" s="136"/>
    </row>
    <row r="57" spans="1:14" ht="13">
      <c r="A57" s="21"/>
      <c r="B57" s="2"/>
      <c r="C57" s="7"/>
      <c r="D57" s="7"/>
      <c r="E57" s="7"/>
      <c r="F57" s="136"/>
      <c r="G57" s="136"/>
      <c r="H57" s="136"/>
      <c r="I57" s="136"/>
      <c r="J57" s="136"/>
      <c r="K57" s="136"/>
      <c r="L57" s="136"/>
      <c r="M57" s="136"/>
    </row>
    <row r="58" spans="1:14" ht="13">
      <c r="A58" s="308" t="s">
        <v>210</v>
      </c>
      <c r="B58" s="309"/>
      <c r="C58" s="309"/>
      <c r="D58" s="309"/>
      <c r="E58" s="309"/>
      <c r="F58" s="137"/>
      <c r="G58" s="137"/>
      <c r="H58" s="137"/>
      <c r="I58" s="137"/>
      <c r="J58" s="137"/>
      <c r="K58" s="137"/>
      <c r="L58" s="137"/>
      <c r="M58" s="137"/>
    </row>
    <row r="59" spans="1:14" ht="13">
      <c r="A59" s="22"/>
      <c r="B59" s="23"/>
      <c r="C59" s="19"/>
      <c r="D59" s="19"/>
      <c r="E59" s="24"/>
      <c r="F59" s="138"/>
      <c r="G59" s="138"/>
      <c r="H59" s="138"/>
      <c r="I59" s="138"/>
      <c r="J59" s="138"/>
      <c r="K59" s="138"/>
      <c r="L59" s="138"/>
      <c r="M59" s="138"/>
    </row>
    <row r="60" spans="1:14">
      <c r="A60" s="15" t="s">
        <v>19</v>
      </c>
      <c r="B60" s="2"/>
      <c r="C60" s="12"/>
      <c r="D60" s="12"/>
      <c r="E60" s="12"/>
      <c r="F60" s="198"/>
      <c r="G60" s="198"/>
      <c r="H60" s="198"/>
      <c r="I60" s="198"/>
      <c r="J60" s="198"/>
      <c r="K60" s="198"/>
      <c r="L60" s="198"/>
      <c r="M60" s="198"/>
    </row>
    <row r="61" spans="1:14">
      <c r="A61" s="15" t="s">
        <v>20</v>
      </c>
      <c r="B61" s="2"/>
      <c r="C61" s="12"/>
      <c r="D61" s="12"/>
      <c r="E61" s="12"/>
      <c r="F61" s="198"/>
      <c r="G61" s="198"/>
      <c r="H61" s="198"/>
      <c r="I61" s="198"/>
      <c r="J61" s="198"/>
      <c r="K61" s="198"/>
      <c r="L61" s="198"/>
      <c r="M61" s="198"/>
    </row>
    <row r="62" spans="1:14">
      <c r="A62" s="15" t="s">
        <v>21</v>
      </c>
      <c r="B62" s="2"/>
      <c r="C62" s="12"/>
      <c r="D62" s="12"/>
      <c r="E62" s="12"/>
      <c r="F62" s="198"/>
      <c r="G62" s="198"/>
      <c r="H62" s="198"/>
      <c r="I62" s="198"/>
      <c r="J62" s="198"/>
      <c r="K62" s="198"/>
      <c r="L62" s="198"/>
      <c r="M62" s="198"/>
    </row>
    <row r="63" spans="1:14">
      <c r="A63" s="15" t="s">
        <v>22</v>
      </c>
      <c r="B63" s="2"/>
      <c r="C63" s="12"/>
      <c r="D63" s="12"/>
      <c r="E63" s="12"/>
      <c r="F63" s="133">
        <f t="shared" ref="F63:M63" si="4">F51</f>
        <v>0</v>
      </c>
      <c r="G63" s="133">
        <f t="shared" si="4"/>
        <v>0</v>
      </c>
      <c r="H63" s="133">
        <f t="shared" si="4"/>
        <v>0</v>
      </c>
      <c r="I63" s="133">
        <f t="shared" si="4"/>
        <v>0</v>
      </c>
      <c r="J63" s="133">
        <f t="shared" si="4"/>
        <v>0</v>
      </c>
      <c r="K63" s="133">
        <f t="shared" si="4"/>
        <v>0</v>
      </c>
      <c r="L63" s="133">
        <f t="shared" si="4"/>
        <v>0</v>
      </c>
      <c r="M63" s="133">
        <f t="shared" si="4"/>
        <v>0</v>
      </c>
    </row>
    <row r="64" spans="1:14">
      <c r="A64" s="15" t="s">
        <v>23</v>
      </c>
      <c r="B64" s="2"/>
      <c r="C64" s="12"/>
      <c r="D64" s="12"/>
      <c r="E64" s="12"/>
      <c r="F64" s="198"/>
      <c r="G64" s="198"/>
      <c r="H64" s="198"/>
      <c r="I64" s="198"/>
      <c r="J64" s="198"/>
      <c r="K64" s="198"/>
      <c r="L64" s="198"/>
      <c r="M64" s="198"/>
    </row>
    <row r="65" spans="1:14" ht="13">
      <c r="A65" s="15"/>
      <c r="B65" s="12"/>
      <c r="C65" s="12"/>
      <c r="D65" s="12"/>
      <c r="E65" s="25" t="s">
        <v>24</v>
      </c>
      <c r="F65" s="136">
        <f t="shared" ref="F65:M65" si="5">SUM(F60:F64)</f>
        <v>0</v>
      </c>
      <c r="G65" s="135">
        <f t="shared" si="5"/>
        <v>0</v>
      </c>
      <c r="H65" s="135">
        <f t="shared" si="5"/>
        <v>0</v>
      </c>
      <c r="I65" s="136">
        <f t="shared" si="5"/>
        <v>0</v>
      </c>
      <c r="J65" s="136">
        <f t="shared" si="5"/>
        <v>0</v>
      </c>
      <c r="K65" s="136">
        <f t="shared" si="5"/>
        <v>0</v>
      </c>
      <c r="L65" s="136">
        <f t="shared" si="5"/>
        <v>0</v>
      </c>
      <c r="M65" s="136">
        <f t="shared" si="5"/>
        <v>0</v>
      </c>
    </row>
    <row r="66" spans="1:14" ht="13">
      <c r="A66" s="26"/>
      <c r="B66" s="27"/>
      <c r="C66" s="16"/>
      <c r="D66" s="16"/>
      <c r="E66" s="16"/>
      <c r="F66" s="139"/>
      <c r="G66" s="139"/>
      <c r="H66" s="139"/>
      <c r="I66" s="139"/>
      <c r="J66" s="139"/>
      <c r="K66" s="139"/>
      <c r="L66" s="139"/>
      <c r="M66" s="139"/>
    </row>
    <row r="67" spans="1:14" ht="13">
      <c r="A67" s="28" t="s">
        <v>25</v>
      </c>
      <c r="B67" s="18"/>
      <c r="C67" s="18"/>
      <c r="D67" s="18"/>
      <c r="E67" s="29" t="s">
        <v>26</v>
      </c>
      <c r="F67" s="140">
        <f>F54+F65</f>
        <v>0</v>
      </c>
      <c r="G67" s="140">
        <f t="shared" ref="G67:M67" si="6">G54+G65</f>
        <v>0</v>
      </c>
      <c r="H67" s="140">
        <f t="shared" si="6"/>
        <v>0</v>
      </c>
      <c r="I67" s="140">
        <f t="shared" si="6"/>
        <v>0</v>
      </c>
      <c r="J67" s="140">
        <f t="shared" si="6"/>
        <v>0</v>
      </c>
      <c r="K67" s="140">
        <f t="shared" si="6"/>
        <v>0</v>
      </c>
      <c r="L67" s="140">
        <f t="shared" si="6"/>
        <v>0</v>
      </c>
      <c r="M67" s="140">
        <f t="shared" si="6"/>
        <v>0</v>
      </c>
    </row>
    <row r="68" spans="1:14" ht="13">
      <c r="A68" s="21"/>
      <c r="B68" s="2"/>
      <c r="C68" s="30"/>
      <c r="D68" s="30"/>
      <c r="E68" s="30"/>
      <c r="F68" s="136"/>
      <c r="G68" s="136"/>
      <c r="H68" s="136"/>
      <c r="I68" s="136"/>
      <c r="J68" s="136"/>
      <c r="K68" s="136"/>
      <c r="L68" s="136"/>
      <c r="M68" s="136"/>
    </row>
    <row r="69" spans="1:14" ht="13">
      <c r="A69" s="220" t="s">
        <v>211</v>
      </c>
      <c r="B69" s="31"/>
      <c r="C69" s="32"/>
      <c r="D69" s="32"/>
      <c r="E69" s="32"/>
      <c r="F69" s="131"/>
      <c r="G69" s="131"/>
      <c r="H69" s="131"/>
      <c r="I69" s="131"/>
      <c r="J69" s="131"/>
      <c r="K69" s="131"/>
      <c r="L69" s="131"/>
      <c r="M69" s="131"/>
    </row>
    <row r="70" spans="1:14" ht="13">
      <c r="A70" s="33"/>
      <c r="B70" s="2"/>
      <c r="C70" s="12"/>
      <c r="D70" s="12"/>
      <c r="E70" s="17"/>
      <c r="F70" s="133"/>
      <c r="G70" s="133"/>
      <c r="H70" s="133"/>
      <c r="I70" s="133"/>
      <c r="J70" s="133"/>
      <c r="K70" s="133"/>
      <c r="L70" s="133"/>
      <c r="M70" s="133"/>
    </row>
    <row r="71" spans="1:14" ht="13">
      <c r="A71" s="206" t="s">
        <v>114</v>
      </c>
      <c r="B71" s="207"/>
      <c r="C71" s="203"/>
      <c r="D71" s="203"/>
      <c r="E71" s="203"/>
      <c r="F71" s="198"/>
      <c r="G71" s="198"/>
      <c r="H71" s="198"/>
      <c r="I71" s="198"/>
      <c r="J71" s="198"/>
      <c r="K71" s="198"/>
      <c r="L71" s="198"/>
      <c r="M71" s="198"/>
      <c r="N71" s="164"/>
    </row>
    <row r="72" spans="1:14">
      <c r="A72" s="206" t="s">
        <v>115</v>
      </c>
      <c r="B72" s="207"/>
      <c r="C72" s="203"/>
      <c r="D72" s="203"/>
      <c r="E72" s="203"/>
      <c r="F72" s="198"/>
      <c r="G72" s="198"/>
      <c r="H72" s="198"/>
      <c r="I72" s="198"/>
      <c r="J72" s="198"/>
      <c r="K72" s="198"/>
      <c r="L72" s="198"/>
      <c r="M72" s="198"/>
    </row>
    <row r="73" spans="1:14" ht="13">
      <c r="A73" s="265"/>
      <c r="B73" s="266"/>
      <c r="C73" s="201"/>
      <c r="D73" s="201"/>
      <c r="E73" s="201"/>
      <c r="F73" s="198"/>
      <c r="G73" s="198"/>
      <c r="H73" s="198"/>
      <c r="I73" s="198"/>
      <c r="J73" s="198"/>
      <c r="K73" s="198"/>
      <c r="L73" s="198"/>
      <c r="M73" s="198"/>
      <c r="N73" s="164"/>
    </row>
    <row r="74" spans="1:14" ht="13">
      <c r="A74" s="265"/>
      <c r="B74" s="266"/>
      <c r="C74" s="201"/>
      <c r="D74" s="201"/>
      <c r="E74" s="201"/>
      <c r="F74" s="198"/>
      <c r="G74" s="198"/>
      <c r="H74" s="198"/>
      <c r="I74" s="198"/>
      <c r="J74" s="198"/>
      <c r="K74" s="198"/>
      <c r="L74" s="198"/>
      <c r="M74" s="198"/>
      <c r="N74" s="164"/>
    </row>
    <row r="75" spans="1:14">
      <c r="A75" s="15"/>
      <c r="B75" s="2"/>
      <c r="C75" s="12"/>
      <c r="D75" s="12"/>
      <c r="E75" s="12"/>
      <c r="F75" s="132"/>
      <c r="G75" s="132"/>
      <c r="H75" s="132"/>
      <c r="I75" s="132"/>
      <c r="J75" s="132"/>
      <c r="K75" s="132"/>
      <c r="L75" s="132"/>
      <c r="M75" s="132"/>
    </row>
    <row r="76" spans="1:14" ht="13">
      <c r="A76" s="34" t="s">
        <v>27</v>
      </c>
      <c r="B76" s="32"/>
      <c r="C76" s="32"/>
      <c r="D76" s="32"/>
      <c r="E76" s="35" t="s">
        <v>28</v>
      </c>
      <c r="F76" s="141">
        <f t="shared" ref="F76:M76" si="7">SUM(F71:F75)</f>
        <v>0</v>
      </c>
      <c r="G76" s="141">
        <f t="shared" si="7"/>
        <v>0</v>
      </c>
      <c r="H76" s="141">
        <f t="shared" si="7"/>
        <v>0</v>
      </c>
      <c r="I76" s="141">
        <f t="shared" si="7"/>
        <v>0</v>
      </c>
      <c r="J76" s="141">
        <f t="shared" si="7"/>
        <v>0</v>
      </c>
      <c r="K76" s="141">
        <f t="shared" si="7"/>
        <v>0</v>
      </c>
      <c r="L76" s="141">
        <f t="shared" si="7"/>
        <v>0</v>
      </c>
      <c r="M76" s="141">
        <f t="shared" si="7"/>
        <v>0</v>
      </c>
    </row>
    <row r="77" spans="1:14">
      <c r="A77" s="36"/>
      <c r="B77" s="2"/>
      <c r="C77" s="30"/>
      <c r="D77" s="30"/>
      <c r="E77" s="30"/>
      <c r="F77" s="133"/>
      <c r="G77" s="133"/>
      <c r="H77" s="133"/>
      <c r="I77" s="133"/>
      <c r="J77" s="133"/>
      <c r="K77" s="133"/>
      <c r="L77" s="133"/>
      <c r="M77" s="133"/>
    </row>
    <row r="78" spans="1:14" ht="13">
      <c r="A78" s="38" t="s">
        <v>212</v>
      </c>
      <c r="B78" s="1"/>
      <c r="C78" s="39"/>
      <c r="D78" s="39"/>
      <c r="E78" s="39"/>
      <c r="F78" s="131"/>
      <c r="G78" s="131"/>
      <c r="H78" s="131"/>
      <c r="I78" s="131"/>
      <c r="J78" s="131"/>
      <c r="K78" s="131"/>
      <c r="L78" s="131"/>
      <c r="M78" s="131"/>
    </row>
    <row r="79" spans="1:14" ht="13">
      <c r="A79" s="59" t="s">
        <v>216</v>
      </c>
      <c r="B79" s="2"/>
      <c r="C79" s="12"/>
      <c r="D79" s="12"/>
      <c r="E79" s="12"/>
      <c r="F79" s="198"/>
      <c r="G79" s="198"/>
      <c r="H79" s="198"/>
      <c r="I79" s="198"/>
      <c r="J79" s="198"/>
      <c r="K79" s="198"/>
      <c r="L79" s="198"/>
      <c r="M79" s="198"/>
      <c r="N79" s="181"/>
    </row>
    <row r="80" spans="1:14" ht="13">
      <c r="A80" s="159" t="s">
        <v>116</v>
      </c>
      <c r="B80" s="156"/>
      <c r="C80" s="156"/>
      <c r="D80" s="156"/>
      <c r="E80" s="157" t="s">
        <v>29</v>
      </c>
      <c r="F80" s="158">
        <f t="shared" ref="F80:M80" si="8">SUM(F79:F79)</f>
        <v>0</v>
      </c>
      <c r="G80" s="158">
        <f t="shared" si="8"/>
        <v>0</v>
      </c>
      <c r="H80" s="158">
        <f t="shared" si="8"/>
        <v>0</v>
      </c>
      <c r="I80" s="158">
        <f t="shared" si="8"/>
        <v>0</v>
      </c>
      <c r="J80" s="158">
        <f t="shared" si="8"/>
        <v>0</v>
      </c>
      <c r="K80" s="158">
        <f t="shared" si="8"/>
        <v>0</v>
      </c>
      <c r="L80" s="158">
        <f t="shared" si="8"/>
        <v>0</v>
      </c>
      <c r="M80" s="158">
        <f t="shared" si="8"/>
        <v>0</v>
      </c>
    </row>
    <row r="81" spans="1:14">
      <c r="A81" s="36"/>
      <c r="B81" s="2"/>
      <c r="C81" s="30"/>
      <c r="D81" s="30"/>
      <c r="E81" s="30"/>
      <c r="F81" s="133"/>
      <c r="G81" s="133"/>
      <c r="H81" s="133"/>
      <c r="I81" s="133"/>
      <c r="J81" s="133"/>
      <c r="K81" s="133"/>
      <c r="L81" s="133"/>
      <c r="M81" s="133"/>
    </row>
    <row r="82" spans="1:14" ht="13">
      <c r="A82" s="38" t="s">
        <v>213</v>
      </c>
      <c r="B82" s="1"/>
      <c r="C82" s="39"/>
      <c r="D82" s="39"/>
      <c r="E82" s="39"/>
      <c r="F82" s="131"/>
      <c r="G82" s="131"/>
      <c r="H82" s="131"/>
      <c r="I82" s="131"/>
      <c r="J82" s="131"/>
      <c r="K82" s="131"/>
      <c r="L82" s="131"/>
      <c r="M82" s="131"/>
    </row>
    <row r="83" spans="1:14">
      <c r="A83" s="40" t="s">
        <v>30</v>
      </c>
      <c r="B83" s="41"/>
      <c r="C83" s="17"/>
      <c r="D83" s="17"/>
      <c r="E83" s="17"/>
      <c r="F83" s="198"/>
      <c r="G83" s="198"/>
      <c r="H83" s="198"/>
      <c r="I83" s="198"/>
      <c r="J83" s="198"/>
      <c r="K83" s="198"/>
      <c r="L83" s="198"/>
      <c r="M83" s="198"/>
    </row>
    <row r="84" spans="1:14">
      <c r="A84" s="15" t="s">
        <v>31</v>
      </c>
      <c r="B84" s="2"/>
      <c r="C84" s="12"/>
      <c r="D84" s="12"/>
      <c r="E84" s="12"/>
      <c r="F84" s="198"/>
      <c r="G84" s="198"/>
      <c r="H84" s="198"/>
      <c r="I84" s="198"/>
      <c r="J84" s="198"/>
      <c r="K84" s="198"/>
      <c r="L84" s="198"/>
      <c r="M84" s="198"/>
    </row>
    <row r="85" spans="1:14" ht="13">
      <c r="A85" s="159" t="s">
        <v>117</v>
      </c>
      <c r="B85" s="156"/>
      <c r="C85" s="156"/>
      <c r="D85" s="156"/>
      <c r="E85" s="157" t="s">
        <v>32</v>
      </c>
      <c r="F85" s="158">
        <f>SUM(F83:F84)</f>
        <v>0</v>
      </c>
      <c r="G85" s="158">
        <f t="shared" ref="G85:M85" si="9">SUM(G83:G84)</f>
        <v>0</v>
      </c>
      <c r="H85" s="158">
        <f t="shared" si="9"/>
        <v>0</v>
      </c>
      <c r="I85" s="158">
        <f t="shared" si="9"/>
        <v>0</v>
      </c>
      <c r="J85" s="158">
        <f t="shared" si="9"/>
        <v>0</v>
      </c>
      <c r="K85" s="158">
        <f t="shared" si="9"/>
        <v>0</v>
      </c>
      <c r="L85" s="158">
        <f t="shared" si="9"/>
        <v>0</v>
      </c>
      <c r="M85" s="158">
        <f t="shared" si="9"/>
        <v>0</v>
      </c>
    </row>
    <row r="86" spans="1:14" ht="13">
      <c r="A86" s="36"/>
      <c r="B86" s="12"/>
      <c r="C86" s="12"/>
      <c r="D86" s="12"/>
      <c r="E86" s="25"/>
      <c r="F86" s="136"/>
      <c r="G86" s="136"/>
      <c r="H86" s="136"/>
      <c r="I86" s="136"/>
      <c r="J86" s="136"/>
      <c r="K86" s="136"/>
      <c r="L86" s="136"/>
      <c r="M86" s="136"/>
    </row>
    <row r="87" spans="1:14">
      <c r="A87" s="36"/>
      <c r="B87" s="2"/>
      <c r="C87" s="30"/>
      <c r="D87" s="30"/>
      <c r="E87" s="30"/>
      <c r="F87" s="133"/>
      <c r="G87" s="133"/>
      <c r="H87" s="133"/>
      <c r="I87" s="133"/>
      <c r="J87" s="133"/>
      <c r="K87" s="133"/>
      <c r="L87" s="133"/>
      <c r="M87" s="133"/>
    </row>
    <row r="88" spans="1:14" ht="13">
      <c r="A88" s="38" t="s">
        <v>214</v>
      </c>
      <c r="B88" s="1"/>
      <c r="C88" s="39"/>
      <c r="D88" s="39"/>
      <c r="E88" s="39"/>
      <c r="F88" s="131"/>
      <c r="G88" s="131"/>
      <c r="H88" s="131"/>
      <c r="I88" s="131"/>
      <c r="J88" s="131"/>
      <c r="K88" s="131"/>
      <c r="L88" s="131"/>
      <c r="M88" s="131"/>
    </row>
    <row r="89" spans="1:14" ht="13">
      <c r="A89" s="40" t="s">
        <v>33</v>
      </c>
      <c r="B89" s="17"/>
      <c r="C89" s="17"/>
      <c r="D89" s="17"/>
      <c r="E89" s="42" t="s">
        <v>34</v>
      </c>
      <c r="F89" s="133">
        <f t="shared" ref="F89:M89" si="10">SUM(F67,F76,F80,F85)</f>
        <v>0</v>
      </c>
      <c r="G89" s="133">
        <f t="shared" si="10"/>
        <v>0</v>
      </c>
      <c r="H89" s="133">
        <f t="shared" si="10"/>
        <v>0</v>
      </c>
      <c r="I89" s="133">
        <f t="shared" si="10"/>
        <v>0</v>
      </c>
      <c r="J89" s="133">
        <f t="shared" si="10"/>
        <v>0</v>
      </c>
      <c r="K89" s="133">
        <f t="shared" si="10"/>
        <v>0</v>
      </c>
      <c r="L89" s="133">
        <f t="shared" si="10"/>
        <v>0</v>
      </c>
      <c r="M89" s="133">
        <f t="shared" si="10"/>
        <v>0</v>
      </c>
    </row>
    <row r="90" spans="1:14" ht="13">
      <c r="A90" s="43" t="s">
        <v>118</v>
      </c>
      <c r="B90" s="2"/>
      <c r="C90" s="12"/>
      <c r="D90" s="12"/>
      <c r="E90" s="12"/>
      <c r="F90" s="208"/>
      <c r="G90" s="136">
        <f>F92</f>
        <v>0</v>
      </c>
      <c r="H90" s="136">
        <f t="shared" ref="H90:M90" si="11">G92</f>
        <v>0</v>
      </c>
      <c r="I90" s="136">
        <f t="shared" si="11"/>
        <v>0</v>
      </c>
      <c r="J90" s="136">
        <f t="shared" si="11"/>
        <v>0</v>
      </c>
      <c r="K90" s="136">
        <f t="shared" si="11"/>
        <v>0</v>
      </c>
      <c r="L90" s="136">
        <f t="shared" si="11"/>
        <v>0</v>
      </c>
      <c r="M90" s="136">
        <f t="shared" si="11"/>
        <v>0</v>
      </c>
    </row>
    <row r="91" spans="1:14">
      <c r="A91" s="15"/>
      <c r="B91" s="2"/>
      <c r="C91" s="12"/>
      <c r="D91" s="12"/>
      <c r="E91" s="12"/>
      <c r="F91" s="133"/>
      <c r="G91" s="133"/>
      <c r="H91" s="133"/>
      <c r="I91" s="133"/>
      <c r="J91" s="133"/>
      <c r="K91" s="133"/>
      <c r="L91" s="133"/>
      <c r="M91" s="133"/>
    </row>
    <row r="92" spans="1:14" ht="13.5" thickBot="1">
      <c r="A92" s="44" t="s">
        <v>187</v>
      </c>
      <c r="B92" s="45"/>
      <c r="C92" s="46"/>
      <c r="D92" s="46"/>
      <c r="E92" s="46"/>
      <c r="F92" s="142">
        <f>SUM(F89:F91)</f>
        <v>0</v>
      </c>
      <c r="G92" s="142">
        <f t="shared" ref="G92:M92" si="12">SUM(G89:G91)</f>
        <v>0</v>
      </c>
      <c r="H92" s="142">
        <f t="shared" si="12"/>
        <v>0</v>
      </c>
      <c r="I92" s="142">
        <f t="shared" si="12"/>
        <v>0</v>
      </c>
      <c r="J92" s="142">
        <f t="shared" si="12"/>
        <v>0</v>
      </c>
      <c r="K92" s="142">
        <f t="shared" si="12"/>
        <v>0</v>
      </c>
      <c r="L92" s="142">
        <f t="shared" si="12"/>
        <v>0</v>
      </c>
      <c r="M92" s="142">
        <f t="shared" si="12"/>
        <v>0</v>
      </c>
    </row>
    <row r="93" spans="1:14" ht="13.5" thickTop="1">
      <c r="A93" s="47" t="s">
        <v>35</v>
      </c>
      <c r="B93" s="48"/>
      <c r="C93" s="49"/>
      <c r="D93" s="49"/>
      <c r="E93" s="49"/>
      <c r="F93" s="143">
        <f t="shared" ref="F93:M93" si="13">F92-F101</f>
        <v>0</v>
      </c>
      <c r="G93" s="143">
        <f t="shared" si="13"/>
        <v>0</v>
      </c>
      <c r="H93" s="143">
        <f t="shared" si="13"/>
        <v>0</v>
      </c>
      <c r="I93" s="143">
        <f t="shared" si="13"/>
        <v>0</v>
      </c>
      <c r="J93" s="143">
        <f>J92-J101</f>
        <v>0</v>
      </c>
      <c r="K93" s="143">
        <f t="shared" si="13"/>
        <v>0</v>
      </c>
      <c r="L93" s="143">
        <f t="shared" si="13"/>
        <v>0</v>
      </c>
      <c r="M93" s="143">
        <f t="shared" si="13"/>
        <v>0</v>
      </c>
      <c r="N93" s="164"/>
    </row>
    <row r="94" spans="1:14">
      <c r="A94" s="36"/>
      <c r="B94" s="2"/>
      <c r="C94" s="30"/>
      <c r="D94" s="30"/>
      <c r="E94" s="30"/>
      <c r="F94" s="144"/>
      <c r="G94" s="144"/>
      <c r="H94" s="144"/>
      <c r="I94" s="144"/>
      <c r="J94" s="144"/>
      <c r="K94" s="144"/>
      <c r="L94" s="144"/>
      <c r="M94" s="144"/>
    </row>
    <row r="95" spans="1:14" ht="13">
      <c r="A95" s="38" t="s">
        <v>215</v>
      </c>
      <c r="B95" s="1"/>
      <c r="C95" s="39"/>
      <c r="D95" s="39"/>
      <c r="E95" s="39"/>
      <c r="F95" s="131"/>
      <c r="G95" s="131"/>
      <c r="H95" s="131"/>
      <c r="I95" s="131"/>
      <c r="J95" s="131"/>
      <c r="K95" s="131"/>
      <c r="L95" s="131"/>
      <c r="M95" s="131"/>
    </row>
    <row r="96" spans="1:14" ht="13">
      <c r="A96" s="50"/>
      <c r="B96" s="41"/>
      <c r="C96" s="17"/>
      <c r="D96" s="17"/>
      <c r="E96" s="17"/>
      <c r="F96" s="133"/>
      <c r="G96" s="133"/>
      <c r="H96" s="133"/>
      <c r="I96" s="133"/>
      <c r="J96" s="133"/>
      <c r="K96" s="133"/>
      <c r="L96" s="133"/>
      <c r="M96" s="133"/>
    </row>
    <row r="97" spans="1:13">
      <c r="A97" s="15" t="s">
        <v>36</v>
      </c>
      <c r="B97" s="2"/>
      <c r="C97" s="12"/>
      <c r="D97" s="12"/>
      <c r="E97" s="12"/>
      <c r="F97" s="198"/>
      <c r="G97" s="133">
        <f t="shared" ref="G97:M97" si="14">F101</f>
        <v>0</v>
      </c>
      <c r="H97" s="133">
        <f t="shared" si="14"/>
        <v>0</v>
      </c>
      <c r="I97" s="133">
        <f t="shared" si="14"/>
        <v>0</v>
      </c>
      <c r="J97" s="133">
        <f t="shared" si="14"/>
        <v>0</v>
      </c>
      <c r="K97" s="133">
        <f t="shared" si="14"/>
        <v>0</v>
      </c>
      <c r="L97" s="133">
        <f t="shared" si="14"/>
        <v>0</v>
      </c>
      <c r="M97" s="133">
        <f t="shared" si="14"/>
        <v>0</v>
      </c>
    </row>
    <row r="98" spans="1:13">
      <c r="A98" s="15" t="s">
        <v>37</v>
      </c>
      <c r="B98" s="2"/>
      <c r="C98" s="12"/>
      <c r="D98" s="12"/>
      <c r="E98" s="12"/>
      <c r="F98" s="198"/>
      <c r="G98" s="198"/>
      <c r="H98" s="198"/>
      <c r="I98" s="198"/>
      <c r="J98" s="198"/>
      <c r="K98" s="198"/>
      <c r="L98" s="198"/>
      <c r="M98" s="198"/>
    </row>
    <row r="99" spans="1:13">
      <c r="A99" s="59" t="s">
        <v>79</v>
      </c>
      <c r="B99" s="2"/>
      <c r="C99" s="12"/>
      <c r="D99" s="12"/>
      <c r="E99" s="12"/>
      <c r="F99" s="198"/>
      <c r="G99" s="198"/>
      <c r="H99" s="198"/>
      <c r="I99" s="198"/>
      <c r="J99" s="198"/>
      <c r="K99" s="198"/>
      <c r="L99" s="198"/>
      <c r="M99" s="198"/>
    </row>
    <row r="100" spans="1:13">
      <c r="A100" s="15" t="s">
        <v>80</v>
      </c>
      <c r="B100" s="2"/>
      <c r="C100" s="12"/>
      <c r="D100" s="12"/>
      <c r="E100" s="12"/>
      <c r="F100" s="198"/>
      <c r="G100" s="198"/>
      <c r="H100" s="198"/>
      <c r="I100" s="198"/>
      <c r="J100" s="198"/>
      <c r="K100" s="198"/>
      <c r="L100" s="198"/>
      <c r="M100" s="198"/>
    </row>
    <row r="101" spans="1:13" ht="13">
      <c r="A101" s="220" t="s">
        <v>38</v>
      </c>
      <c r="B101" s="51"/>
      <c r="C101" s="52"/>
      <c r="D101" s="52"/>
      <c r="E101" s="52"/>
      <c r="F101" s="145">
        <f>SUM(F97:F100)</f>
        <v>0</v>
      </c>
      <c r="G101" s="145">
        <f t="shared" ref="G101:M101" si="15">SUM(G97:G100)</f>
        <v>0</v>
      </c>
      <c r="H101" s="145">
        <f>SUM(H97:H100)</f>
        <v>0</v>
      </c>
      <c r="I101" s="145">
        <f t="shared" si="15"/>
        <v>0</v>
      </c>
      <c r="J101" s="145">
        <f>SUM(J97:J100)</f>
        <v>0</v>
      </c>
      <c r="K101" s="145">
        <f t="shared" si="15"/>
        <v>0</v>
      </c>
      <c r="L101" s="145">
        <f>SUM(L97:L100)</f>
        <v>0</v>
      </c>
      <c r="M101" s="145">
        <f t="shared" si="15"/>
        <v>0</v>
      </c>
    </row>
    <row r="102" spans="1:13">
      <c r="F102" s="179"/>
      <c r="G102" s="179"/>
      <c r="H102" s="179"/>
      <c r="I102" s="179"/>
      <c r="J102" s="179"/>
      <c r="K102" s="179"/>
      <c r="L102" s="179"/>
      <c r="M102" s="179"/>
    </row>
    <row r="103" spans="1:13">
      <c r="I103" s="180"/>
      <c r="J103" s="180"/>
      <c r="K103" s="180"/>
      <c r="L103" s="180"/>
      <c r="M103" s="180"/>
    </row>
  </sheetData>
  <sheetProtection insertRows="0"/>
  <mergeCells count="5">
    <mergeCell ref="A1:I1"/>
    <mergeCell ref="F5:M5"/>
    <mergeCell ref="A58:E58"/>
    <mergeCell ref="A10:E10"/>
    <mergeCell ref="A26:E26"/>
  </mergeCells>
  <hyperlinks>
    <hyperlink ref="A11" location="'3A.Tennis Member Income'!A1" display="Tennis Membership"/>
    <hyperlink ref="A13" location="'3C.Pay and Play Income'!A1" display="Pay and Play &amp; Floodlights"/>
    <hyperlink ref="A12" location="'3B.Other Member Income'!A1" display="Other Memberships "/>
  </hyperlinks>
  <pageMargins left="0.70866141732283472" right="0.70866141732283472" top="0.74803149606299213" bottom="0.74803149606299213" header="0.31496062992125984" footer="0.31496062992125984"/>
  <pageSetup scale="36" orientation="landscape" r:id="rId1"/>
  <rowBreaks count="1" manualBreakCount="1">
    <brk id="54"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B2:R21"/>
  <sheetViews>
    <sheetView showGridLines="0" zoomScaleNormal="100" zoomScaleSheetLayoutView="100" workbookViewId="0">
      <selection activeCell="D7" sqref="D7"/>
    </sheetView>
  </sheetViews>
  <sheetFormatPr defaultColWidth="9.1796875" defaultRowHeight="12.5" outlineLevelCol="1"/>
  <cols>
    <col min="1" max="1" width="3.1796875" style="8" customWidth="1"/>
    <col min="2" max="2" width="3.1796875" style="8" hidden="1" customWidth="1" outlineLevel="1"/>
    <col min="3" max="3" width="37.7265625" style="8" customWidth="1" collapsed="1"/>
    <col min="4" max="4" width="10.26953125" style="8" customWidth="1"/>
    <col min="5" max="11" width="9.1796875" style="8"/>
    <col min="12" max="12" width="19" style="8" bestFit="1" customWidth="1"/>
    <col min="13" max="16384" width="9.1796875" style="8"/>
  </cols>
  <sheetData>
    <row r="2" spans="2:18" ht="20">
      <c r="C2" s="60" t="str">
        <f>Venue_name</f>
        <v>Name</v>
      </c>
    </row>
    <row r="3" spans="2:18" ht="13">
      <c r="C3" s="62" t="s">
        <v>67</v>
      </c>
    </row>
    <row r="5" spans="2:18" ht="20">
      <c r="B5" s="8">
        <f>SUM(B6:B15)</f>
        <v>0</v>
      </c>
      <c r="C5" s="63" t="str">
        <f>IF(B5&gt;0,"CHECK","")</f>
        <v/>
      </c>
    </row>
    <row r="6" spans="2:18">
      <c r="L6" s="9"/>
      <c r="M6" s="82"/>
      <c r="N6" s="82"/>
      <c r="O6" s="9"/>
      <c r="P6" s="9"/>
      <c r="Q6" s="9"/>
      <c r="R6" s="9"/>
    </row>
    <row r="7" spans="2:18" ht="13">
      <c r="C7" s="8" t="str">
        <f>"Enter cash balance in "&amp;TEXT('1.About You'!B12,"yyyy")&amp;" accounts"</f>
        <v>Enter cash balance in 2018 accounts</v>
      </c>
      <c r="D7" s="209"/>
      <c r="L7" s="9"/>
      <c r="M7" s="9"/>
      <c r="N7" s="9"/>
      <c r="O7" s="80"/>
      <c r="P7" s="9"/>
      <c r="Q7" s="9"/>
      <c r="R7" s="9"/>
    </row>
    <row r="8" spans="2:18">
      <c r="B8" s="8">
        <f>IF(D8="no",1,0)</f>
        <v>0</v>
      </c>
      <c r="C8" s="8" t="s">
        <v>68</v>
      </c>
      <c r="D8" s="61" t="str">
        <f>IF(D7='4. Cashflow'!G92,"Yes","No")</f>
        <v>Yes</v>
      </c>
    </row>
    <row r="11" spans="2:18">
      <c r="C11" s="8" t="str">
        <f>"Enter profit in "&amp;TEXT('1.About You'!B12,"yyyy")&amp;" accounts"</f>
        <v>Enter profit in 2018 accounts</v>
      </c>
      <c r="D11" s="209"/>
    </row>
    <row r="12" spans="2:18">
      <c r="B12" s="8">
        <f>IF(D12="no",1,0)</f>
        <v>0</v>
      </c>
      <c r="C12" s="8" t="s">
        <v>69</v>
      </c>
      <c r="D12" s="61" t="str">
        <f>IF(D11='4. Cashflow'!G54,"Yes","No")</f>
        <v>Yes</v>
      </c>
    </row>
    <row r="15" spans="2:18">
      <c r="B15" s="8">
        <f>IF(D15="no",1,0)</f>
        <v>0</v>
      </c>
      <c r="C15" s="8" t="s">
        <v>81</v>
      </c>
      <c r="D15" s="61" t="str">
        <f>IF('4. Cashflow'!M99&gt;='1.About You'!C24,"Yes","No")</f>
        <v>Yes</v>
      </c>
    </row>
    <row r="18" spans="3:4">
      <c r="C18" s="8" t="s">
        <v>125</v>
      </c>
      <c r="D18" s="64">
        <f>IFERROR(('3. Outcomes'!H15-'3. Outcomes'!B15)/'3. Outcomes'!B15,0)</f>
        <v>0</v>
      </c>
    </row>
    <row r="21" spans="3:4">
      <c r="C21" s="8" t="s">
        <v>126</v>
      </c>
      <c r="D21" s="64">
        <f>IFERROR(('3. Outcomes'!H14-'3. Outcomes'!B14)/'3. Outcomes'!B14,0)</f>
        <v>0</v>
      </c>
    </row>
  </sheetData>
  <conditionalFormatting sqref="D8">
    <cfRule type="containsText" dxfId="9" priority="25" operator="containsText" text="No">
      <formula>NOT(ISERROR(SEARCH("No",D8)))</formula>
    </cfRule>
    <cfRule type="containsText" dxfId="8" priority="26" operator="containsText" text="Yes">
      <formula>NOT(ISERROR(SEARCH("Yes",D8)))</formula>
    </cfRule>
  </conditionalFormatting>
  <conditionalFormatting sqref="D12">
    <cfRule type="containsText" dxfId="7" priority="23" operator="containsText" text="No">
      <formula>NOT(ISERROR(SEARCH("No",D12)))</formula>
    </cfRule>
    <cfRule type="containsText" dxfId="6" priority="24" operator="containsText" text="Yes">
      <formula>NOT(ISERROR(SEARCH("Yes",D12)))</formula>
    </cfRule>
  </conditionalFormatting>
  <conditionalFormatting sqref="D15">
    <cfRule type="containsText" dxfId="5" priority="8" operator="containsText" text="No">
      <formula>NOT(ISERROR(SEARCH("No",D15)))</formula>
    </cfRule>
    <cfRule type="containsText" dxfId="4" priority="9" operator="containsText" text="Yes">
      <formula>NOT(ISERROR(SEARCH("Yes",D15)))</formula>
    </cfRule>
  </conditionalFormatting>
  <conditionalFormatting sqref="D18">
    <cfRule type="containsText" dxfId="3" priority="5" operator="containsText" text="No">
      <formula>NOT(ISERROR(SEARCH("No",D18)))</formula>
    </cfRule>
    <cfRule type="containsText" dxfId="2" priority="6" operator="containsText" text="Yes">
      <formula>NOT(ISERROR(SEARCH("Yes",D18)))</formula>
    </cfRule>
  </conditionalFormatting>
  <conditionalFormatting sqref="D21">
    <cfRule type="containsText" dxfId="1" priority="1" operator="containsText" text="No">
      <formula>NOT(ISERROR(SEARCH("No",D21)))</formula>
    </cfRule>
    <cfRule type="containsText" dxfId="0" priority="2" operator="containsText" text="Yes">
      <formula>NOT(ISERROR(SEARCH("Yes",D21)))</formula>
    </cfRule>
  </conditionalFormatting>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D38"/>
  <sheetViews>
    <sheetView workbookViewId="0">
      <selection activeCell="J27" sqref="J27"/>
    </sheetView>
  </sheetViews>
  <sheetFormatPr defaultRowHeight="14.5"/>
  <sheetData>
    <row r="2" spans="2:4">
      <c r="D2" t="s">
        <v>3</v>
      </c>
    </row>
    <row r="3" spans="2:4">
      <c r="B3" t="s">
        <v>45</v>
      </c>
      <c r="D3">
        <v>1.2</v>
      </c>
    </row>
    <row r="4" spans="2:4">
      <c r="B4" t="s">
        <v>58</v>
      </c>
    </row>
    <row r="8" spans="2:4">
      <c r="B8">
        <v>0</v>
      </c>
    </row>
    <row r="9" spans="2:4">
      <c r="B9">
        <v>1</v>
      </c>
    </row>
    <row r="10" spans="2:4">
      <c r="B10">
        <v>2</v>
      </c>
    </row>
    <row r="11" spans="2:4">
      <c r="B11">
        <v>3</v>
      </c>
    </row>
    <row r="12" spans="2:4">
      <c r="B12">
        <v>4</v>
      </c>
    </row>
    <row r="13" spans="2:4">
      <c r="B13">
        <v>5</v>
      </c>
    </row>
    <row r="14" spans="2:4">
      <c r="B14">
        <v>6</v>
      </c>
    </row>
    <row r="15" spans="2:4">
      <c r="B15">
        <v>7</v>
      </c>
    </row>
    <row r="16" spans="2:4">
      <c r="B16">
        <v>8</v>
      </c>
    </row>
    <row r="17" spans="2:2">
      <c r="B17">
        <v>9</v>
      </c>
    </row>
    <row r="18" spans="2:2">
      <c r="B18">
        <v>10</v>
      </c>
    </row>
    <row r="19" spans="2:2">
      <c r="B19">
        <v>11</v>
      </c>
    </row>
    <row r="20" spans="2:2">
      <c r="B20">
        <v>12</v>
      </c>
    </row>
    <row r="21" spans="2:2">
      <c r="B21">
        <v>13</v>
      </c>
    </row>
    <row r="22" spans="2:2">
      <c r="B22">
        <v>14</v>
      </c>
    </row>
    <row r="23" spans="2:2">
      <c r="B23">
        <v>15</v>
      </c>
    </row>
    <row r="24" spans="2:2">
      <c r="B24">
        <v>16</v>
      </c>
    </row>
    <row r="25" spans="2:2">
      <c r="B25">
        <v>17</v>
      </c>
    </row>
    <row r="26" spans="2:2">
      <c r="B26">
        <v>18</v>
      </c>
    </row>
    <row r="27" spans="2:2">
      <c r="B27">
        <v>19</v>
      </c>
    </row>
    <row r="28" spans="2:2">
      <c r="B28">
        <v>20</v>
      </c>
    </row>
    <row r="29" spans="2:2">
      <c r="B29">
        <v>21</v>
      </c>
    </row>
    <row r="30" spans="2:2">
      <c r="B30">
        <v>22</v>
      </c>
    </row>
    <row r="31" spans="2:2">
      <c r="B31">
        <v>23</v>
      </c>
    </row>
    <row r="32" spans="2:2">
      <c r="B32">
        <v>24</v>
      </c>
    </row>
    <row r="33" spans="2:2">
      <c r="B33">
        <v>25</v>
      </c>
    </row>
    <row r="34" spans="2:2">
      <c r="B34">
        <v>26</v>
      </c>
    </row>
    <row r="35" spans="2:2">
      <c r="B35">
        <v>27</v>
      </c>
    </row>
    <row r="36" spans="2:2">
      <c r="B36">
        <v>28</v>
      </c>
    </row>
    <row r="37" spans="2:2">
      <c r="B37">
        <v>29</v>
      </c>
    </row>
    <row r="38" spans="2:2">
      <c r="B38">
        <v>30</v>
      </c>
    </row>
  </sheetData>
  <pageMargins left="0.7" right="0.7" top="0.75" bottom="0.75" header="0.3" footer="0.3"/>
  <pageSetup paperSize="9" orientation="portrait" r:id="rId1"/>
  <headerFooter>
    <oddFooter>&amp;RTest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Welcome and Instructions</vt:lpstr>
      <vt:lpstr>1.About You</vt:lpstr>
      <vt:lpstr>2A.Tennis Member Income</vt:lpstr>
      <vt:lpstr>2B.Other Member Income</vt:lpstr>
      <vt:lpstr>2C.Pay and Play Income</vt:lpstr>
      <vt:lpstr>3. Outcomes</vt:lpstr>
      <vt:lpstr>4. Cashflow</vt:lpstr>
      <vt:lpstr>Financial Checks</vt:lpstr>
      <vt:lpstr>Inputs</vt:lpstr>
      <vt:lpstr>Input</vt:lpstr>
      <vt:lpstr>Courts</vt:lpstr>
      <vt:lpstr>'1.About You'!Print_Area</vt:lpstr>
      <vt:lpstr>'3. Outcomes'!Print_Area</vt:lpstr>
      <vt:lpstr>'4. Cashflow'!Print_Area</vt:lpstr>
      <vt:lpstr>'Financial Checks'!Print_Area</vt:lpstr>
      <vt:lpstr>'Welcome and Instructions'!Print_Area</vt:lpstr>
      <vt:lpstr>'4. Cashflow'!Print_Titles</vt:lpstr>
      <vt:lpstr>VAT</vt:lpstr>
      <vt:lpstr>Venue_name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Lowe</dc:creator>
  <cp:lastModifiedBy>Abbie Lench</cp:lastModifiedBy>
  <cp:lastPrinted>2019-07-15T10:30:13Z</cp:lastPrinted>
  <dcterms:created xsi:type="dcterms:W3CDTF">2018-03-02T20:30:50Z</dcterms:created>
  <dcterms:modified xsi:type="dcterms:W3CDTF">2020-10-12T11:37:48Z</dcterms:modified>
</cp:coreProperties>
</file>