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24"/>
  <workbookPr defaultThemeVersion="166925"/>
  <mc:AlternateContent xmlns:mc="http://schemas.openxmlformats.org/markup-compatibility/2006">
    <mc:Choice Requires="x15">
      <x15ac:absPath xmlns:x15ac="http://schemas.microsoft.com/office/spreadsheetml/2010/11/ac" url="T:\Property Team\Guidance notes\"/>
    </mc:Choice>
  </mc:AlternateContent>
  <xr:revisionPtr revIDLastSave="0" documentId="13_ncr:1_{5DEF3C46-F48D-42D3-9FEA-5424D3087D11}" xr6:coauthVersionLast="47" xr6:coauthVersionMax="47" xr10:uidLastSave="{00000000-0000-0000-0000-000000000000}"/>
  <bookViews>
    <workbookView xWindow="-108" yWindow="-108" windowWidth="23256" windowHeight="12576" xr2:uid="{FB0DB6A7-10BF-4F9F-9004-0633F219C60E}"/>
  </bookViews>
  <sheets>
    <sheet name="Single Scheme ProjectCalculator" sheetId="1" r:id="rId1"/>
    <sheet name="Multi Scheme Project Calculator"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2" l="1"/>
  <c r="D13" i="2"/>
  <c r="E11" i="2"/>
  <c r="E12" i="2"/>
  <c r="E22" i="2"/>
  <c r="E24" i="2"/>
  <c r="E19" i="2"/>
  <c r="E20" i="2"/>
  <c r="E21" i="2"/>
  <c r="E23" i="2"/>
  <c r="D20" i="1"/>
  <c r="F20" i="1" s="1"/>
  <c r="D19" i="1"/>
  <c r="F19" i="1" s="1"/>
  <c r="D18" i="1"/>
  <c r="F18" i="1" s="1"/>
  <c r="D17" i="1"/>
  <c r="F17" i="1" s="1"/>
  <c r="D16" i="1"/>
  <c r="F16" i="1" s="1"/>
  <c r="D15" i="1"/>
  <c r="F15" i="1" s="1"/>
  <c r="D14" i="1"/>
  <c r="D13" i="1"/>
  <c r="E13" i="1" s="1"/>
  <c r="E26" i="2" l="1"/>
  <c r="E14" i="1"/>
  <c r="F14" i="1" s="1"/>
  <c r="G14" i="1"/>
  <c r="F13" i="1"/>
  <c r="G13" i="1"/>
  <c r="E29" i="2"/>
  <c r="E25" i="2"/>
  <c r="E13" i="2"/>
  <c r="E14" i="2" s="1"/>
  <c r="G20" i="1"/>
  <c r="G19" i="1"/>
  <c r="G18" i="1"/>
  <c r="G17" i="1"/>
  <c r="G16" i="1"/>
  <c r="G15" i="1"/>
  <c r="E16" i="2" l="1"/>
  <c r="E15" i="2"/>
  <c r="E27" i="2"/>
  <c r="E32" i="2" l="1"/>
  <c r="E30" i="2"/>
  <c r="E31" i="2" s="1"/>
</calcChain>
</file>

<file path=xl/sharedStrings.xml><?xml version="1.0" encoding="utf-8"?>
<sst xmlns="http://schemas.openxmlformats.org/spreadsheetml/2006/main" count="49" uniqueCount="27">
  <si>
    <t>LTA Facilities Investment Calculator - single-scheme Projects</t>
  </si>
  <si>
    <t xml:space="preserve">Venue Investment (Venue funds and partnership funding) </t>
  </si>
  <si>
    <t>Number of Courts to be developed as part of the project</t>
  </si>
  <si>
    <t xml:space="preserve">Scheme </t>
  </si>
  <si>
    <t>Estimated Cost per Court</t>
  </si>
  <si>
    <t>Maximum LTA Investment into the total project cost</t>
  </si>
  <si>
    <t>Total project cost</t>
  </si>
  <si>
    <t xml:space="preserve">Level of Venue Investment / partnership funding required </t>
  </si>
  <si>
    <t>Potential LTA Loan Investment</t>
  </si>
  <si>
    <t>Floodlighting
(Changing halide to LED)</t>
  </si>
  <si>
    <t>Floodlights 
(New Provision)</t>
  </si>
  <si>
    <t>Upgrade to Year Round surfaces with floodlights</t>
  </si>
  <si>
    <t>Outdoor padel court</t>
  </si>
  <si>
    <t>Covered tennis (airhall)</t>
  </si>
  <si>
    <t>Covered tennis (Canopy)</t>
  </si>
  <si>
    <t>Covered tennis (Frame Fabric)</t>
  </si>
  <si>
    <t>Covered padel court (court and cover)</t>
  </si>
  <si>
    <r>
      <t xml:space="preserve">Notes
</t>
    </r>
    <r>
      <rPr>
        <sz val="11"/>
        <color theme="1"/>
        <rFont val="Calibri"/>
        <family val="2"/>
        <scheme val="minor"/>
      </rPr>
      <t xml:space="preserve">This calculator will give venues an indication of if LTA funding is possible, based on the scheme and the level of investment by the Venue. On the next sheet, you will find a calculator that shows similar information if your project includes more than one scheme, i.e. upgrading floodlights and construction of new courts etc. 
Venues should input the level of funding they have available where requested and the number of courts that will form part of the development. - the calculator will then indicate if there is sufficient funds to progress across different facilities projects. This is shown in the colour of the column E for ease of reference Please note for indoor and floodlighting schemes the LTA will not consider investment for less than 2 courts.  
The estimated costs given are indicative costs, and additional consideration should be given to fees and planning costs which may be incurred. 
</t>
    </r>
    <r>
      <rPr>
        <b/>
        <u/>
        <sz val="11"/>
        <color theme="1"/>
        <rFont val="Calibri"/>
        <family val="2"/>
        <scheme val="minor"/>
      </rPr>
      <t xml:space="preserve">
</t>
    </r>
    <r>
      <rPr>
        <b/>
        <sz val="11"/>
        <color theme="1"/>
        <rFont val="Calibri"/>
        <family val="2"/>
        <scheme val="minor"/>
      </rPr>
      <t>Example</t>
    </r>
    <r>
      <rPr>
        <sz val="11"/>
        <color theme="1"/>
        <rFont val="Calibri"/>
        <family val="2"/>
        <scheme val="minor"/>
      </rPr>
      <t xml:space="preserve"> 
- if a Venue has £100,000 to invest into the development of two courts, all of the above schemes are possible except the Covered Padel Courts where a minimum of £144,000 would be required. 
</t>
    </r>
    <r>
      <rPr>
        <b/>
        <u/>
        <sz val="11"/>
        <color theme="1"/>
        <rFont val="Calibri"/>
        <family val="2"/>
        <scheme val="minor"/>
      </rPr>
      <t xml:space="preserve">
</t>
    </r>
  </si>
  <si>
    <t xml:space="preserve">Key </t>
  </si>
  <si>
    <t xml:space="preserve">Details to be completed by venue
Sufficient funds available to progress with project
Currently insufficient funds available to progress with project </t>
  </si>
  <si>
    <t>*Last updated January 2023</t>
  </si>
  <si>
    <t>LTA Facilities Investment Calculator - multi-scheme Projects</t>
  </si>
  <si>
    <t>Individual Scheme cost</t>
  </si>
  <si>
    <t>Floodlighting Total</t>
  </si>
  <si>
    <t>Padel and Indoor Total</t>
  </si>
  <si>
    <t>Total Project</t>
  </si>
  <si>
    <t xml:space="preserve">Total Number of Courts inc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</si>
</sst>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9">
    <font>
      <sz val="11"/>
      <color theme="1"/>
      <name val="Calibri"/>
      <family val="2"/>
      <scheme val="minor"/>
    </font>
    <font>
      <b/>
      <sz val="11"/>
      <color theme="1"/>
      <name val="Calibri"/>
      <family val="2"/>
      <scheme val="minor"/>
    </font>
    <font>
      <b/>
      <sz val="10"/>
      <color theme="1"/>
      <name val="Calibri"/>
      <family val="2"/>
    </font>
    <font>
      <sz val="9"/>
      <color theme="1"/>
      <name val="Calibri"/>
      <family val="2"/>
    </font>
    <font>
      <b/>
      <u/>
      <sz val="11"/>
      <color theme="1"/>
      <name val="Calibri"/>
      <family val="2"/>
      <scheme val="minor"/>
    </font>
    <font>
      <sz val="10"/>
      <color theme="1"/>
      <name val="Calibri"/>
      <family val="2"/>
    </font>
    <font>
      <sz val="10"/>
      <color theme="1"/>
      <name val="Calibri"/>
      <family val="2"/>
      <scheme val="minor"/>
    </font>
    <font>
      <b/>
      <sz val="10"/>
      <color theme="1"/>
      <name val="Calibri"/>
      <family val="2"/>
      <scheme val="minor"/>
    </font>
    <font>
      <sz val="1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00B050"/>
        <bgColor indexed="64"/>
      </patternFill>
    </fill>
    <fill>
      <patternFill patternType="solid">
        <fgColor rgb="FFFF00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93">
    <xf numFmtId="0" fontId="0" fillId="0" borderId="0" xfId="0"/>
    <xf numFmtId="0" fontId="5" fillId="0" borderId="7" xfId="0" applyFont="1" applyBorder="1" applyAlignment="1">
      <alignment vertical="center" wrapText="1"/>
    </xf>
    <xf numFmtId="164" fontId="5" fillId="0" borderId="9" xfId="0" applyNumberFormat="1" applyFont="1" applyBorder="1" applyAlignment="1">
      <alignment horizontal="center" vertical="center" wrapText="1"/>
    </xf>
    <xf numFmtId="164" fontId="5" fillId="0" borderId="10" xfId="0" applyNumberFormat="1" applyFont="1" applyBorder="1" applyAlignment="1">
      <alignment horizontal="center" vertical="center" wrapText="1"/>
    </xf>
    <xf numFmtId="164" fontId="5" fillId="0" borderId="0" xfId="0" applyNumberFormat="1" applyFont="1" applyAlignment="1">
      <alignment horizontal="center" vertical="center" wrapText="1"/>
    </xf>
    <xf numFmtId="1" fontId="5" fillId="0" borderId="9" xfId="0" applyNumberFormat="1" applyFont="1" applyBorder="1" applyAlignment="1">
      <alignment horizontal="center" vertical="center" wrapText="1"/>
    </xf>
    <xf numFmtId="0" fontId="5" fillId="0" borderId="11" xfId="0" applyFont="1" applyBorder="1" applyAlignment="1">
      <alignment vertical="center" wrapText="1"/>
    </xf>
    <xf numFmtId="1" fontId="5" fillId="0" borderId="10" xfId="0" applyNumberFormat="1" applyFont="1" applyBorder="1" applyAlignment="1">
      <alignment horizontal="center" vertical="center" wrapText="1"/>
    </xf>
    <xf numFmtId="0" fontId="2" fillId="0" borderId="0" xfId="0" applyFont="1" applyAlignment="1">
      <alignment vertical="center" wrapText="1"/>
    </xf>
    <xf numFmtId="0" fontId="0" fillId="3" borderId="1" xfId="0" applyFill="1" applyBorder="1"/>
    <xf numFmtId="0" fontId="8" fillId="2" borderId="1" xfId="0" applyFont="1" applyFill="1" applyBorder="1"/>
    <xf numFmtId="0" fontId="0" fillId="4" borderId="1" xfId="0" applyFill="1" applyBorder="1"/>
    <xf numFmtId="0" fontId="8" fillId="2" borderId="1" xfId="0" applyFont="1" applyFill="1" applyBorder="1" applyProtection="1">
      <protection hidden="1"/>
    </xf>
    <xf numFmtId="0" fontId="0" fillId="3" borderId="1" xfId="0" applyFill="1" applyBorder="1" applyProtection="1">
      <protection hidden="1"/>
    </xf>
    <xf numFmtId="0" fontId="0" fillId="4" borderId="1" xfId="0" applyFill="1" applyBorder="1" applyProtection="1">
      <protection hidden="1"/>
    </xf>
    <xf numFmtId="0" fontId="2" fillId="0" borderId="1" xfId="0" applyFont="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3" fillId="0" borderId="3" xfId="0" applyFont="1" applyBorder="1" applyAlignment="1" applyProtection="1">
      <alignment vertical="center" wrapText="1"/>
      <protection hidden="1"/>
    </xf>
    <xf numFmtId="164" fontId="5" fillId="0" borderId="3" xfId="0" applyNumberFormat="1" applyFont="1" applyBorder="1" applyAlignment="1" applyProtection="1">
      <alignment horizontal="center" vertical="center" wrapText="1"/>
      <protection hidden="1"/>
    </xf>
    <xf numFmtId="164" fontId="3" fillId="0" borderId="1" xfId="0" applyNumberFormat="1" applyFont="1" applyBorder="1" applyAlignment="1" applyProtection="1">
      <alignment horizontal="center" vertical="center" wrapText="1"/>
      <protection hidden="1"/>
    </xf>
    <xf numFmtId="164" fontId="3" fillId="0" borderId="12" xfId="0" applyNumberFormat="1" applyFont="1" applyBorder="1" applyAlignment="1" applyProtection="1">
      <alignment horizontal="center" vertical="center" wrapText="1"/>
      <protection hidden="1"/>
    </xf>
    <xf numFmtId="164" fontId="3" fillId="0" borderId="3" xfId="0" applyNumberFormat="1" applyFont="1" applyBorder="1" applyAlignment="1" applyProtection="1">
      <alignment horizontal="center" vertical="center" wrapText="1"/>
      <protection hidden="1"/>
    </xf>
    <xf numFmtId="164" fontId="0" fillId="0" borderId="4" xfId="0" applyNumberFormat="1" applyBorder="1" applyAlignment="1" applyProtection="1">
      <alignment horizontal="center" vertical="center"/>
      <protection hidden="1"/>
    </xf>
    <xf numFmtId="0" fontId="3" fillId="0" borderId="4" xfId="0" applyFont="1" applyBorder="1" applyAlignment="1" applyProtection="1">
      <alignment vertical="center" wrapText="1"/>
      <protection hidden="1"/>
    </xf>
    <xf numFmtId="164" fontId="5" fillId="0" borderId="4" xfId="0" applyNumberFormat="1" applyFont="1" applyBorder="1" applyAlignment="1" applyProtection="1">
      <alignment horizontal="center" vertical="center" wrapText="1"/>
      <protection hidden="1"/>
    </xf>
    <xf numFmtId="164" fontId="3" fillId="0" borderId="4" xfId="0" applyNumberFormat="1" applyFont="1" applyBorder="1" applyAlignment="1" applyProtection="1">
      <alignment horizontal="center" vertical="center" wrapText="1"/>
      <protection hidden="1"/>
    </xf>
    <xf numFmtId="9" fontId="3" fillId="0" borderId="4" xfId="0" applyNumberFormat="1" applyFont="1" applyBorder="1" applyAlignment="1" applyProtection="1">
      <alignment horizontal="center" vertical="center" wrapText="1"/>
      <protection hidden="1"/>
    </xf>
    <xf numFmtId="0" fontId="3" fillId="0" borderId="1" xfId="0" applyFont="1" applyBorder="1" applyAlignment="1" applyProtection="1">
      <alignment vertical="center" wrapText="1"/>
      <protection hidden="1"/>
    </xf>
    <xf numFmtId="164" fontId="5" fillId="0" borderId="1" xfId="0" applyNumberFormat="1" applyFont="1" applyBorder="1" applyAlignment="1" applyProtection="1">
      <alignment horizontal="center" vertical="center" wrapText="1"/>
      <protection hidden="1"/>
    </xf>
    <xf numFmtId="9" fontId="3" fillId="0" borderId="1" xfId="0" applyNumberFormat="1" applyFont="1" applyBorder="1" applyAlignment="1" applyProtection="1">
      <alignment horizontal="center" vertical="center" wrapText="1"/>
      <protection hidden="1"/>
    </xf>
    <xf numFmtId="164" fontId="0" fillId="0" borderId="1" xfId="0" applyNumberFormat="1" applyBorder="1" applyAlignment="1" applyProtection="1">
      <alignment horizontal="center" vertical="center"/>
      <protection hidden="1"/>
    </xf>
    <xf numFmtId="0" fontId="5" fillId="0" borderId="3" xfId="0" applyFont="1" applyBorder="1" applyAlignment="1" applyProtection="1">
      <alignment vertical="center" wrapText="1"/>
      <protection hidden="1"/>
    </xf>
    <xf numFmtId="0" fontId="5" fillId="0" borderId="4" xfId="0" applyFont="1" applyBorder="1" applyAlignment="1" applyProtection="1">
      <alignment vertical="center" wrapText="1"/>
      <protection hidden="1"/>
    </xf>
    <xf numFmtId="0" fontId="5" fillId="0" borderId="6" xfId="0" applyFont="1" applyBorder="1" applyAlignment="1" applyProtection="1">
      <alignment vertical="center" wrapText="1"/>
      <protection hidden="1"/>
    </xf>
    <xf numFmtId="164" fontId="5" fillId="0" borderId="10" xfId="0" applyNumberFormat="1" applyFont="1" applyBorder="1" applyAlignment="1" applyProtection="1">
      <alignment horizontal="center" vertical="center" wrapText="1"/>
      <protection hidden="1"/>
    </xf>
    <xf numFmtId="164" fontId="2" fillId="0" borderId="1" xfId="0" applyNumberFormat="1" applyFont="1" applyBorder="1" applyAlignment="1" applyProtection="1">
      <alignment horizontal="right" vertical="center" wrapText="1"/>
      <protection hidden="1"/>
    </xf>
    <xf numFmtId="1" fontId="5" fillId="0" borderId="1" xfId="0" applyNumberFormat="1" applyFont="1" applyBorder="1" applyAlignment="1" applyProtection="1">
      <alignment horizontal="center" vertical="center" wrapText="1"/>
      <protection hidden="1"/>
    </xf>
    <xf numFmtId="164" fontId="0" fillId="0" borderId="1" xfId="0" applyNumberFormat="1" applyBorder="1" applyAlignment="1" applyProtection="1">
      <alignment horizontal="center"/>
      <protection hidden="1"/>
    </xf>
    <xf numFmtId="0" fontId="5" fillId="0" borderId="11" xfId="0" applyFont="1" applyBorder="1" applyAlignment="1" applyProtection="1">
      <alignment vertical="center" wrapText="1"/>
      <protection hidden="1"/>
    </xf>
    <xf numFmtId="164" fontId="5" fillId="0" borderId="0" xfId="0" applyNumberFormat="1" applyFont="1" applyAlignment="1" applyProtection="1">
      <alignment horizontal="center" vertical="center" wrapText="1"/>
      <protection hidden="1"/>
    </xf>
    <xf numFmtId="164" fontId="2" fillId="0" borderId="0" xfId="0" applyNumberFormat="1" applyFont="1" applyAlignment="1" applyProtection="1">
      <alignment horizontal="right" vertical="center" wrapText="1"/>
      <protection hidden="1"/>
    </xf>
    <xf numFmtId="0" fontId="0" fillId="0" borderId="0" xfId="0" applyProtection="1">
      <protection hidden="1"/>
    </xf>
    <xf numFmtId="0" fontId="2" fillId="0" borderId="1" xfId="0" applyFont="1" applyBorder="1" applyAlignment="1" applyProtection="1">
      <alignment horizontal="left" vertical="center" wrapText="1"/>
      <protection hidden="1"/>
    </xf>
    <xf numFmtId="0" fontId="0" fillId="0" borderId="8" xfId="0" applyBorder="1" applyProtection="1">
      <protection hidden="1"/>
    </xf>
    <xf numFmtId="164" fontId="5" fillId="0" borderId="2" xfId="0" applyNumberFormat="1" applyFont="1" applyBorder="1" applyAlignment="1" applyProtection="1">
      <alignment horizontal="center" vertical="center" wrapText="1"/>
      <protection hidden="1"/>
    </xf>
    <xf numFmtId="9" fontId="5" fillId="0" borderId="4" xfId="0" applyNumberFormat="1" applyFont="1" applyBorder="1" applyAlignment="1" applyProtection="1">
      <alignment horizontal="center" vertical="center" wrapText="1"/>
      <protection hidden="1"/>
    </xf>
    <xf numFmtId="0" fontId="5" fillId="0" borderId="1" xfId="0" applyFont="1" applyBorder="1" applyAlignment="1" applyProtection="1">
      <alignment vertical="center" wrapText="1"/>
      <protection hidden="1"/>
    </xf>
    <xf numFmtId="9" fontId="5" fillId="0" borderId="1" xfId="0" applyNumberFormat="1" applyFont="1" applyBorder="1" applyAlignment="1" applyProtection="1">
      <alignment horizontal="center" vertical="center" wrapText="1"/>
      <protection hidden="1"/>
    </xf>
    <xf numFmtId="0" fontId="6" fillId="0" borderId="0" xfId="0" applyFont="1" applyProtection="1">
      <protection hidden="1"/>
    </xf>
    <xf numFmtId="0" fontId="7" fillId="0" borderId="1" xfId="0" applyFont="1" applyBorder="1" applyAlignment="1" applyProtection="1">
      <alignment horizontal="right"/>
      <protection hidden="1"/>
    </xf>
    <xf numFmtId="3" fontId="6" fillId="0" borderId="1" xfId="0" applyNumberFormat="1" applyFont="1" applyBorder="1" applyAlignment="1" applyProtection="1">
      <alignment horizontal="center"/>
      <protection hidden="1"/>
    </xf>
    <xf numFmtId="164" fontId="6" fillId="0" borderId="1" xfId="0" applyNumberFormat="1" applyFont="1" applyBorder="1" applyAlignment="1" applyProtection="1">
      <alignment horizontal="center"/>
      <protection hidden="1"/>
    </xf>
    <xf numFmtId="0" fontId="7" fillId="0" borderId="10" xfId="0" applyFont="1" applyBorder="1" applyAlignment="1" applyProtection="1">
      <alignment horizontal="right"/>
      <protection hidden="1"/>
    </xf>
    <xf numFmtId="164" fontId="6" fillId="0" borderId="1" xfId="0" applyNumberFormat="1" applyFont="1" applyBorder="1" applyAlignment="1" applyProtection="1">
      <alignment horizontal="center" vertical="center"/>
      <protection hidden="1"/>
    </xf>
    <xf numFmtId="0" fontId="7" fillId="0" borderId="0" xfId="0" applyFont="1" applyAlignment="1" applyProtection="1">
      <alignment horizontal="right"/>
      <protection hidden="1"/>
    </xf>
    <xf numFmtId="0" fontId="7" fillId="0" borderId="9" xfId="0" applyFont="1" applyBorder="1" applyAlignment="1" applyProtection="1">
      <alignment horizontal="right"/>
      <protection hidden="1"/>
    </xf>
    <xf numFmtId="3" fontId="6" fillId="0" borderId="9" xfId="0" applyNumberFormat="1" applyFont="1" applyBorder="1" applyAlignment="1" applyProtection="1">
      <alignment horizontal="center"/>
      <protection hidden="1"/>
    </xf>
    <xf numFmtId="164" fontId="6" fillId="0" borderId="0" xfId="0" applyNumberFormat="1" applyFont="1" applyAlignment="1" applyProtection="1">
      <alignment horizontal="center"/>
      <protection hidden="1"/>
    </xf>
    <xf numFmtId="3" fontId="7" fillId="0" borderId="1" xfId="0" applyNumberFormat="1" applyFont="1" applyBorder="1" applyAlignment="1" applyProtection="1">
      <alignment horizontal="center" wrapText="1"/>
      <protection hidden="1"/>
    </xf>
    <xf numFmtId="3" fontId="6" fillId="0" borderId="1" xfId="0" applyNumberFormat="1" applyFont="1" applyBorder="1" applyAlignment="1" applyProtection="1">
      <alignment horizontal="center" vertical="center"/>
      <protection hidden="1"/>
    </xf>
    <xf numFmtId="164" fontId="6" fillId="0" borderId="5" xfId="0" applyNumberFormat="1" applyFont="1" applyBorder="1" applyAlignment="1" applyProtection="1">
      <alignment horizontal="center"/>
      <protection hidden="1"/>
    </xf>
    <xf numFmtId="0" fontId="1" fillId="2" borderId="1" xfId="0" applyFont="1" applyFill="1" applyBorder="1" applyAlignment="1" applyProtection="1">
      <alignment horizontal="center" wrapText="1"/>
      <protection locked="0"/>
    </xf>
    <xf numFmtId="164" fontId="0" fillId="2" borderId="2" xfId="0" applyNumberForma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vertical="center" wrapText="1"/>
      <protection locked="0"/>
    </xf>
    <xf numFmtId="1" fontId="5" fillId="2" borderId="1" xfId="0" applyNumberFormat="1" applyFont="1" applyFill="1" applyBorder="1" applyAlignment="1" applyProtection="1">
      <alignment horizontal="center" vertical="center" wrapText="1"/>
      <protection locked="0"/>
    </xf>
    <xf numFmtId="1" fontId="5" fillId="2" borderId="4"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hidden="1"/>
    </xf>
    <xf numFmtId="0" fontId="0" fillId="0" borderId="0" xfId="0" applyAlignment="1">
      <alignment horizontal="center"/>
    </xf>
    <xf numFmtId="0" fontId="4" fillId="0" borderId="0" xfId="0" applyFont="1" applyAlignment="1">
      <alignment horizontal="center" vertical="center"/>
    </xf>
    <xf numFmtId="0" fontId="4" fillId="0" borderId="0" xfId="0" applyFont="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13" xfId="0" applyBorder="1" applyAlignment="1" applyProtection="1">
      <alignment horizontal="left" vertical="top"/>
      <protection hidden="1"/>
    </xf>
    <xf numFmtId="0" fontId="0" fillId="0" borderId="0" xfId="0" applyAlignment="1" applyProtection="1">
      <alignment horizontal="left" vertical="top"/>
      <protection hidden="1"/>
    </xf>
    <xf numFmtId="0" fontId="0" fillId="0" borderId="8" xfId="0" applyBorder="1" applyAlignment="1" applyProtection="1">
      <alignment horizontal="left" vertical="top"/>
      <protection hidden="1"/>
    </xf>
    <xf numFmtId="0" fontId="0" fillId="0" borderId="9" xfId="0" applyBorder="1" applyAlignment="1" applyProtection="1">
      <alignment horizontal="left" vertical="top"/>
      <protection hidden="1"/>
    </xf>
    <xf numFmtId="0" fontId="0" fillId="0" borderId="14" xfId="0" applyBorder="1" applyAlignment="1" applyProtection="1">
      <alignment horizontal="left" vertical="top"/>
      <protection hidden="1"/>
    </xf>
    <xf numFmtId="0" fontId="4" fillId="0" borderId="6" xfId="0" applyFont="1" applyBorder="1" applyAlignment="1" applyProtection="1">
      <alignment horizontal="left"/>
      <protection hidden="1"/>
    </xf>
    <xf numFmtId="0" fontId="4" fillId="0" borderId="10" xfId="0" applyFont="1" applyBorder="1" applyAlignment="1" applyProtection="1">
      <alignment horizontal="left"/>
      <protection hidden="1"/>
    </xf>
    <xf numFmtId="0" fontId="4" fillId="0" borderId="13" xfId="0" applyFont="1" applyBorder="1" applyAlignment="1" applyProtection="1">
      <alignment horizontal="left"/>
      <protection hidden="1"/>
    </xf>
    <xf numFmtId="0" fontId="7" fillId="0" borderId="4"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4" fillId="0" borderId="6" xfId="0" applyFont="1" applyBorder="1" applyAlignment="1">
      <alignment horizontal="left"/>
    </xf>
    <xf numFmtId="0" fontId="4" fillId="0" borderId="10" xfId="0" applyFont="1" applyBorder="1" applyAlignment="1">
      <alignment horizontal="left"/>
    </xf>
    <xf numFmtId="0" fontId="4" fillId="0" borderId="13" xfId="0" applyFont="1" applyBorder="1" applyAlignment="1">
      <alignment horizontal="left"/>
    </xf>
    <xf numFmtId="0" fontId="0" fillId="0" borderId="10" xfId="0" applyBorder="1" applyAlignment="1">
      <alignment horizontal="left" vertical="top" wrapText="1"/>
    </xf>
    <xf numFmtId="0" fontId="0" fillId="0" borderId="13"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4" xfId="0" applyBorder="1" applyAlignment="1">
      <alignment horizontal="left" vertical="top"/>
    </xf>
  </cellXfs>
  <cellStyles count="1">
    <cellStyle name="Normal" xfId="0" builtinId="0"/>
  </cellStyles>
  <dxfs count="7">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133350</xdr:rowOff>
    </xdr:to>
    <xdr:sp macro="" textlink="">
      <xdr:nvSpPr>
        <xdr:cNvPr id="1025" name="AutoShape 1" descr="Lawn Tennis Association - Tennis for Britain">
          <a:extLst>
            <a:ext uri="{FF2B5EF4-FFF2-40B4-BE49-F238E27FC236}">
              <a16:creationId xmlns:a16="http://schemas.microsoft.com/office/drawing/2014/main" id="{50DEFDB7-70B2-4F15-95EB-949BD3EF5462}"/>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106681</xdr:rowOff>
    </xdr:from>
    <xdr:to>
      <xdr:col>0</xdr:col>
      <xdr:colOff>1644908</xdr:colOff>
      <xdr:row>3</xdr:row>
      <xdr:rowOff>133350</xdr:rowOff>
    </xdr:to>
    <xdr:pic>
      <xdr:nvPicPr>
        <xdr:cNvPr id="2" name="Picture 1">
          <a:extLst>
            <a:ext uri="{FF2B5EF4-FFF2-40B4-BE49-F238E27FC236}">
              <a16:creationId xmlns:a16="http://schemas.microsoft.com/office/drawing/2014/main" id="{4668AABD-2CB4-4DCC-B898-784E916FE745}"/>
            </a:ext>
          </a:extLst>
        </xdr:cNvPr>
        <xdr:cNvPicPr>
          <a:picLocks noChangeAspect="1"/>
        </xdr:cNvPicPr>
      </xdr:nvPicPr>
      <xdr:blipFill>
        <a:blip xmlns:r="http://schemas.openxmlformats.org/officeDocument/2006/relationships" r:embed="rId1"/>
        <a:stretch>
          <a:fillRect/>
        </a:stretch>
      </xdr:blipFill>
      <xdr:spPr>
        <a:xfrm>
          <a:off x="0" y="106681"/>
          <a:ext cx="1642368" cy="563879"/>
        </a:xfrm>
        <a:prstGeom prst="rect">
          <a:avLst/>
        </a:prstGeom>
      </xdr:spPr>
    </xdr:pic>
    <xdr:clientData/>
  </xdr:twoCellAnchor>
  <xdr:twoCellAnchor editAs="oneCell">
    <xdr:from>
      <xdr:col>6</xdr:col>
      <xdr:colOff>480060</xdr:colOff>
      <xdr:row>0</xdr:row>
      <xdr:rowOff>0</xdr:rowOff>
    </xdr:from>
    <xdr:to>
      <xdr:col>6</xdr:col>
      <xdr:colOff>1390386</xdr:colOff>
      <xdr:row>4</xdr:row>
      <xdr:rowOff>1571</xdr:rowOff>
    </xdr:to>
    <xdr:pic>
      <xdr:nvPicPr>
        <xdr:cNvPr id="3" name="Picture 2">
          <a:extLst>
            <a:ext uri="{FF2B5EF4-FFF2-40B4-BE49-F238E27FC236}">
              <a16:creationId xmlns:a16="http://schemas.microsoft.com/office/drawing/2014/main" id="{11455E25-F0A5-4841-88D9-BA0A5A8022C7}"/>
            </a:ext>
          </a:extLst>
        </xdr:cNvPr>
        <xdr:cNvPicPr>
          <a:picLocks noChangeAspect="1"/>
        </xdr:cNvPicPr>
      </xdr:nvPicPr>
      <xdr:blipFill>
        <a:blip xmlns:r="http://schemas.openxmlformats.org/officeDocument/2006/relationships" r:embed="rId2"/>
        <a:stretch>
          <a:fillRect/>
        </a:stretch>
      </xdr:blipFill>
      <xdr:spPr>
        <a:xfrm>
          <a:off x="9243060" y="0"/>
          <a:ext cx="921756" cy="7248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106680</xdr:rowOff>
    </xdr:from>
    <xdr:to>
      <xdr:col>0</xdr:col>
      <xdr:colOff>1644908</xdr:colOff>
      <xdr:row>3</xdr:row>
      <xdr:rowOff>131444</xdr:rowOff>
    </xdr:to>
    <xdr:pic>
      <xdr:nvPicPr>
        <xdr:cNvPr id="2" name="Picture 1">
          <a:extLst>
            <a:ext uri="{FF2B5EF4-FFF2-40B4-BE49-F238E27FC236}">
              <a16:creationId xmlns:a16="http://schemas.microsoft.com/office/drawing/2014/main" id="{2E098A6A-19B4-4FF4-8066-0D973DFE76F2}"/>
            </a:ext>
          </a:extLst>
        </xdr:cNvPr>
        <xdr:cNvPicPr>
          <a:picLocks noChangeAspect="1"/>
        </xdr:cNvPicPr>
      </xdr:nvPicPr>
      <xdr:blipFill>
        <a:blip xmlns:r="http://schemas.openxmlformats.org/officeDocument/2006/relationships" r:embed="rId1"/>
        <a:stretch>
          <a:fillRect/>
        </a:stretch>
      </xdr:blipFill>
      <xdr:spPr>
        <a:xfrm>
          <a:off x="0" y="106680"/>
          <a:ext cx="1642368" cy="563879"/>
        </a:xfrm>
        <a:prstGeom prst="rect">
          <a:avLst/>
        </a:prstGeom>
      </xdr:spPr>
    </xdr:pic>
    <xdr:clientData/>
  </xdr:twoCellAnchor>
  <xdr:twoCellAnchor editAs="oneCell">
    <xdr:from>
      <xdr:col>4</xdr:col>
      <xdr:colOff>441960</xdr:colOff>
      <xdr:row>0</xdr:row>
      <xdr:rowOff>7620</xdr:rowOff>
    </xdr:from>
    <xdr:to>
      <xdr:col>4</xdr:col>
      <xdr:colOff>1352286</xdr:colOff>
      <xdr:row>4</xdr:row>
      <xdr:rowOff>936</xdr:rowOff>
    </xdr:to>
    <xdr:pic>
      <xdr:nvPicPr>
        <xdr:cNvPr id="3" name="Picture 2">
          <a:extLst>
            <a:ext uri="{FF2B5EF4-FFF2-40B4-BE49-F238E27FC236}">
              <a16:creationId xmlns:a16="http://schemas.microsoft.com/office/drawing/2014/main" id="{F990F18D-C78F-4B28-A042-ADDBD97CC19A}"/>
            </a:ext>
          </a:extLst>
        </xdr:cNvPr>
        <xdr:cNvPicPr>
          <a:picLocks noChangeAspect="1"/>
        </xdr:cNvPicPr>
      </xdr:nvPicPr>
      <xdr:blipFill>
        <a:blip xmlns:r="http://schemas.openxmlformats.org/officeDocument/2006/relationships" r:embed="rId2"/>
        <a:stretch>
          <a:fillRect/>
        </a:stretch>
      </xdr:blipFill>
      <xdr:spPr>
        <a:xfrm>
          <a:off x="7292340" y="7620"/>
          <a:ext cx="921756" cy="7248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9BA0D-4CC9-44C9-B8E7-6C4479BD1BE7}">
  <dimension ref="A1:G45"/>
  <sheetViews>
    <sheetView tabSelected="1" workbookViewId="0">
      <selection activeCell="A7" sqref="A7"/>
    </sheetView>
  </sheetViews>
  <sheetFormatPr defaultRowHeight="14.45"/>
  <cols>
    <col min="1" max="2" width="24.7109375" customWidth="1"/>
    <col min="3" max="3" width="25.28515625" customWidth="1"/>
    <col min="4" max="4" width="29.140625" customWidth="1"/>
    <col min="5" max="5" width="26.5703125" hidden="1" customWidth="1"/>
    <col min="6" max="8" width="26.5703125" customWidth="1"/>
  </cols>
  <sheetData>
    <row r="1" spans="1:7">
      <c r="A1" s="69"/>
      <c r="C1" s="70" t="s">
        <v>0</v>
      </c>
      <c r="D1" s="70"/>
      <c r="G1" s="69"/>
    </row>
    <row r="2" spans="1:7">
      <c r="A2" s="69"/>
      <c r="C2" s="70"/>
      <c r="D2" s="70"/>
      <c r="G2" s="69"/>
    </row>
    <row r="3" spans="1:7">
      <c r="A3" s="69"/>
      <c r="G3" s="69"/>
    </row>
    <row r="4" spans="1:7">
      <c r="A4" s="69"/>
      <c r="G4" s="69"/>
    </row>
    <row r="6" spans="1:7" ht="15" thickBot="1"/>
    <row r="7" spans="1:7" ht="43.9" thickBot="1">
      <c r="A7" s="61" t="s">
        <v>1</v>
      </c>
      <c r="B7" s="62">
        <v>0</v>
      </c>
    </row>
    <row r="8" spans="1:7" ht="41.45" customHeight="1" thickBot="1">
      <c r="A8" s="63" t="s">
        <v>2</v>
      </c>
      <c r="B8" s="64">
        <v>0</v>
      </c>
    </row>
    <row r="11" spans="1:7" ht="15" thickBot="1"/>
    <row r="12" spans="1:7" ht="28.15" thickBot="1">
      <c r="A12" s="15" t="s">
        <v>3</v>
      </c>
      <c r="B12" s="16" t="s">
        <v>4</v>
      </c>
      <c r="C12" s="16" t="s">
        <v>5</v>
      </c>
      <c r="D12" s="68" t="s">
        <v>6</v>
      </c>
      <c r="E12" s="16"/>
      <c r="F12" s="16" t="s">
        <v>7</v>
      </c>
      <c r="G12" s="15" t="s">
        <v>8</v>
      </c>
    </row>
    <row r="13" spans="1:7" ht="24.6" thickBot="1">
      <c r="A13" s="17" t="s">
        <v>9</v>
      </c>
      <c r="B13" s="18">
        <v>10000</v>
      </c>
      <c r="C13" s="19">
        <v>25000</v>
      </c>
      <c r="D13" s="19">
        <f>SUM(B8*B13)</f>
        <v>0</v>
      </c>
      <c r="E13" s="20">
        <f>IF(D13&gt;25000,D13-25000,D13)</f>
        <v>0</v>
      </c>
      <c r="F13" s="21">
        <f>E13</f>
        <v>0</v>
      </c>
      <c r="G13" s="22">
        <f>IF(D13&lt;25000,0,25000)</f>
        <v>0</v>
      </c>
    </row>
    <row r="14" spans="1:7" ht="24.6" thickBot="1">
      <c r="A14" s="23" t="s">
        <v>10</v>
      </c>
      <c r="B14" s="24">
        <v>15000</v>
      </c>
      <c r="C14" s="21">
        <v>25000</v>
      </c>
      <c r="D14" s="19">
        <f>SUM(B8*B14)</f>
        <v>0</v>
      </c>
      <c r="E14" s="20">
        <f>IF(D14&gt;25000,D14-25000,D14)</f>
        <v>0</v>
      </c>
      <c r="F14" s="25">
        <f>E14</f>
        <v>0</v>
      </c>
      <c r="G14" s="22">
        <f>IF(D14&lt;25000,0,25000)</f>
        <v>0</v>
      </c>
    </row>
    <row r="15" spans="1:7" ht="24.6" thickBot="1">
      <c r="A15" s="23" t="s">
        <v>11</v>
      </c>
      <c r="B15" s="24">
        <v>60000</v>
      </c>
      <c r="C15" s="26">
        <v>0.6</v>
      </c>
      <c r="D15" s="19">
        <f>SUM(B8*B15)</f>
        <v>0</v>
      </c>
      <c r="E15" s="19"/>
      <c r="F15" s="19">
        <f>SUM(D15*0.4)</f>
        <v>0</v>
      </c>
      <c r="G15" s="22">
        <f t="shared" ref="G15:G20" si="0">SUM(D15-F15)</f>
        <v>0</v>
      </c>
    </row>
    <row r="16" spans="1:7" ht="15" thickBot="1">
      <c r="A16" s="23" t="s">
        <v>12</v>
      </c>
      <c r="B16" s="24">
        <v>75000</v>
      </c>
      <c r="C16" s="26">
        <v>0.6</v>
      </c>
      <c r="D16" s="19">
        <f>SUM(B8*B16)</f>
        <v>0</v>
      </c>
      <c r="E16" s="19"/>
      <c r="F16" s="19">
        <f>SUM(D16*0.4)</f>
        <v>0</v>
      </c>
      <c r="G16" s="22">
        <f t="shared" si="0"/>
        <v>0</v>
      </c>
    </row>
    <row r="17" spans="1:7" ht="15" thickBot="1">
      <c r="A17" s="23" t="s">
        <v>13</v>
      </c>
      <c r="B17" s="24">
        <v>75000</v>
      </c>
      <c r="C17" s="26">
        <v>0.8</v>
      </c>
      <c r="D17" s="19">
        <f>SUM(B8*B17)</f>
        <v>0</v>
      </c>
      <c r="E17" s="19"/>
      <c r="F17" s="19">
        <f>SUM(D17*0.2)</f>
        <v>0</v>
      </c>
      <c r="G17" s="22">
        <f t="shared" si="0"/>
        <v>0</v>
      </c>
    </row>
    <row r="18" spans="1:7" ht="15" thickBot="1">
      <c r="A18" s="23" t="s">
        <v>14</v>
      </c>
      <c r="B18" s="24">
        <v>150000</v>
      </c>
      <c r="C18" s="26">
        <v>0.8</v>
      </c>
      <c r="D18" s="19">
        <f>SUM(B8*B18)</f>
        <v>0</v>
      </c>
      <c r="E18" s="19"/>
      <c r="F18" s="19">
        <f>SUM(D18*0.2)</f>
        <v>0</v>
      </c>
      <c r="G18" s="22">
        <f t="shared" si="0"/>
        <v>0</v>
      </c>
    </row>
    <row r="19" spans="1:7" ht="15" thickBot="1">
      <c r="A19" s="23" t="s">
        <v>15</v>
      </c>
      <c r="B19" s="24">
        <v>200000</v>
      </c>
      <c r="C19" s="26">
        <v>0.8</v>
      </c>
      <c r="D19" s="19">
        <f>SUM(B8*B19)</f>
        <v>0</v>
      </c>
      <c r="E19" s="19"/>
      <c r="F19" s="19">
        <f>SUM(D19*0.2)</f>
        <v>0</v>
      </c>
      <c r="G19" s="22">
        <f t="shared" si="0"/>
        <v>0</v>
      </c>
    </row>
    <row r="20" spans="1:7" ht="24.6" thickBot="1">
      <c r="A20" s="27" t="s">
        <v>16</v>
      </c>
      <c r="B20" s="28">
        <v>180000</v>
      </c>
      <c r="C20" s="29">
        <v>0.6</v>
      </c>
      <c r="D20" s="19">
        <f>SUM(B8*B20)</f>
        <v>0</v>
      </c>
      <c r="E20" s="19"/>
      <c r="F20" s="19">
        <f>SUM(D20*0.4)</f>
        <v>0</v>
      </c>
      <c r="G20" s="30">
        <f t="shared" si="0"/>
        <v>0</v>
      </c>
    </row>
    <row r="24" spans="1:7" ht="14.45" customHeight="1">
      <c r="A24" s="71" t="s">
        <v>17</v>
      </c>
      <c r="B24" s="71"/>
      <c r="C24" s="71"/>
      <c r="D24" s="71"/>
      <c r="E24" s="71"/>
      <c r="F24" s="71"/>
      <c r="G24" s="71"/>
    </row>
    <row r="25" spans="1:7">
      <c r="A25" s="71"/>
      <c r="B25" s="71"/>
      <c r="C25" s="71"/>
      <c r="D25" s="71"/>
      <c r="E25" s="71"/>
      <c r="F25" s="71"/>
      <c r="G25" s="71"/>
    </row>
    <row r="26" spans="1:7">
      <c r="A26" s="71"/>
      <c r="B26" s="71"/>
      <c r="C26" s="71"/>
      <c r="D26" s="71"/>
      <c r="E26" s="71"/>
      <c r="F26" s="71"/>
      <c r="G26" s="71"/>
    </row>
    <row r="27" spans="1:7">
      <c r="A27" s="71"/>
      <c r="B27" s="71"/>
      <c r="C27" s="71"/>
      <c r="D27" s="71"/>
      <c r="E27" s="71"/>
      <c r="F27" s="71"/>
      <c r="G27" s="71"/>
    </row>
    <row r="28" spans="1:7">
      <c r="A28" s="71"/>
      <c r="B28" s="71"/>
      <c r="C28" s="71"/>
      <c r="D28" s="71"/>
      <c r="E28" s="71"/>
      <c r="F28" s="71"/>
      <c r="G28" s="71"/>
    </row>
    <row r="29" spans="1:7">
      <c r="A29" s="71"/>
      <c r="B29" s="71"/>
      <c r="C29" s="71"/>
      <c r="D29" s="71"/>
      <c r="E29" s="71"/>
      <c r="F29" s="71"/>
      <c r="G29" s="71"/>
    </row>
    <row r="30" spans="1:7">
      <c r="A30" s="71"/>
      <c r="B30" s="71"/>
      <c r="C30" s="71"/>
      <c r="D30" s="71"/>
      <c r="E30" s="71"/>
      <c r="F30" s="71"/>
      <c r="G30" s="71"/>
    </row>
    <row r="31" spans="1:7">
      <c r="A31" s="71"/>
      <c r="B31" s="71"/>
      <c r="C31" s="71"/>
      <c r="D31" s="71"/>
      <c r="E31" s="71"/>
      <c r="F31" s="71"/>
      <c r="G31" s="71"/>
    </row>
    <row r="32" spans="1:7">
      <c r="A32" s="71"/>
      <c r="B32" s="71"/>
      <c r="C32" s="71"/>
      <c r="D32" s="71"/>
      <c r="E32" s="71"/>
      <c r="F32" s="71"/>
      <c r="G32" s="71"/>
    </row>
    <row r="33" spans="1:7">
      <c r="A33" s="71"/>
      <c r="B33" s="71"/>
      <c r="C33" s="71"/>
      <c r="D33" s="71"/>
      <c r="E33" s="71"/>
      <c r="F33" s="71"/>
      <c r="G33" s="71"/>
    </row>
    <row r="34" spans="1:7">
      <c r="A34" s="71"/>
      <c r="B34" s="71"/>
      <c r="C34" s="71"/>
      <c r="D34" s="71"/>
      <c r="E34" s="71"/>
      <c r="F34" s="71"/>
      <c r="G34" s="71"/>
    </row>
    <row r="35" spans="1:7">
      <c r="A35" s="71"/>
      <c r="B35" s="71"/>
      <c r="C35" s="71"/>
      <c r="D35" s="71"/>
      <c r="E35" s="71"/>
      <c r="F35" s="71"/>
      <c r="G35" s="71"/>
    </row>
    <row r="36" spans="1:7">
      <c r="A36" s="71"/>
      <c r="B36" s="71"/>
      <c r="C36" s="71"/>
      <c r="D36" s="71"/>
      <c r="E36" s="71"/>
      <c r="F36" s="71"/>
      <c r="G36" s="71"/>
    </row>
    <row r="37" spans="1:7">
      <c r="A37" s="71"/>
      <c r="B37" s="71"/>
      <c r="C37" s="71"/>
      <c r="D37" s="71"/>
      <c r="E37" s="71"/>
      <c r="F37" s="71"/>
      <c r="G37" s="71"/>
    </row>
    <row r="38" spans="1:7" ht="15" thickBot="1"/>
    <row r="39" spans="1:7" ht="15" thickBot="1">
      <c r="A39" s="78" t="s">
        <v>18</v>
      </c>
      <c r="B39" s="79"/>
      <c r="C39" s="80"/>
    </row>
    <row r="40" spans="1:7" ht="15" thickBot="1">
      <c r="A40" s="12"/>
      <c r="B40" s="72" t="s">
        <v>19</v>
      </c>
      <c r="C40" s="73"/>
    </row>
    <row r="41" spans="1:7" ht="15" thickBot="1">
      <c r="A41" s="13"/>
      <c r="B41" s="74"/>
      <c r="C41" s="75"/>
    </row>
    <row r="42" spans="1:7" ht="15" thickBot="1">
      <c r="A42" s="14"/>
      <c r="B42" s="76"/>
      <c r="C42" s="77"/>
    </row>
    <row r="45" spans="1:7">
      <c r="A45" t="s">
        <v>20</v>
      </c>
    </row>
  </sheetData>
  <sheetProtection algorithmName="SHA-512" hashValue="ZjukJEEDUfycEUEJnAnMJFRYbTg0vNL6BJpM613PYCltWM6M3Kmw5UUQS6BfLPLm3IJZFKDL5fZhJA9KGdlF9A==" saltValue="o7I7mUyzdqoA7hu++bOjlw==" spinCount="100000" sheet="1" objects="1" scenarios="1" selectLockedCells="1"/>
  <mergeCells count="6">
    <mergeCell ref="G1:G4"/>
    <mergeCell ref="A1:A4"/>
    <mergeCell ref="C1:D2"/>
    <mergeCell ref="A24:G37"/>
    <mergeCell ref="B40:C42"/>
    <mergeCell ref="A39:C39"/>
  </mergeCells>
  <conditionalFormatting sqref="F13:F20">
    <cfRule type="cellIs" dxfId="6" priority="3" operator="greaterThan">
      <formula>$B$7</formula>
    </cfRule>
    <cfRule type="cellIs" dxfId="5" priority="4" operator="lessThanOrEqual">
      <formula>$B$7</formula>
    </cfRule>
  </conditionalFormatting>
  <conditionalFormatting sqref="G13:G14">
    <cfRule type="cellIs" dxfId="4" priority="2" operator="equal">
      <formula>0</formula>
    </cfRule>
  </conditionalFormatting>
  <conditionalFormatting sqref="G13:G20">
    <cfRule type="cellIs" dxfId="3" priority="1" operator="equal">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B10A8-A2B7-429E-AA7F-4CCF21D4CCE3}">
  <dimension ref="A1:E44"/>
  <sheetViews>
    <sheetView workbookViewId="0">
      <selection activeCell="A6" sqref="A6"/>
    </sheetView>
  </sheetViews>
  <sheetFormatPr defaultRowHeight="14.45"/>
  <cols>
    <col min="1" max="2" width="24.7109375" customWidth="1"/>
    <col min="3" max="4" width="25.28515625" customWidth="1"/>
    <col min="5" max="6" width="26.5703125" customWidth="1"/>
  </cols>
  <sheetData>
    <row r="1" spans="1:5">
      <c r="A1" s="69"/>
      <c r="B1" s="70" t="s">
        <v>21</v>
      </c>
      <c r="C1" s="70"/>
      <c r="D1" s="70"/>
      <c r="E1" s="69"/>
    </row>
    <row r="2" spans="1:5">
      <c r="A2" s="69"/>
      <c r="B2" s="70"/>
      <c r="C2" s="70"/>
      <c r="D2" s="70"/>
      <c r="E2" s="69"/>
    </row>
    <row r="3" spans="1:5">
      <c r="A3" s="69"/>
      <c r="E3" s="69"/>
    </row>
    <row r="4" spans="1:5">
      <c r="A4" s="69"/>
      <c r="E4" s="69"/>
    </row>
    <row r="5" spans="1:5" ht="15" thickBot="1"/>
    <row r="6" spans="1:5" ht="43.9" thickBot="1">
      <c r="A6" s="61" t="s">
        <v>1</v>
      </c>
      <c r="B6" s="62">
        <v>0</v>
      </c>
    </row>
    <row r="9" spans="1:5" ht="15" thickBot="1"/>
    <row r="10" spans="1:5" ht="42" thickBot="1">
      <c r="A10" s="15" t="s">
        <v>3</v>
      </c>
      <c r="B10" s="16" t="s">
        <v>4</v>
      </c>
      <c r="C10" s="16" t="s">
        <v>5</v>
      </c>
      <c r="D10" s="65" t="s">
        <v>2</v>
      </c>
      <c r="E10" s="16" t="s">
        <v>22</v>
      </c>
    </row>
    <row r="11" spans="1:5" ht="28.15" thickBot="1">
      <c r="A11" s="31" t="s">
        <v>9</v>
      </c>
      <c r="B11" s="18">
        <v>10000</v>
      </c>
      <c r="C11" s="28">
        <v>25000</v>
      </c>
      <c r="D11" s="66">
        <v>0</v>
      </c>
      <c r="E11" s="28">
        <f>SUM(D11*B11)</f>
        <v>0</v>
      </c>
    </row>
    <row r="12" spans="1:5" ht="28.15" thickBot="1">
      <c r="A12" s="32" t="s">
        <v>10</v>
      </c>
      <c r="B12" s="24">
        <v>15000</v>
      </c>
      <c r="C12" s="28">
        <v>25000</v>
      </c>
      <c r="D12" s="66">
        <v>0</v>
      </c>
      <c r="E12" s="28">
        <f>SUM(D12*B12)</f>
        <v>0</v>
      </c>
    </row>
    <row r="13" spans="1:5" ht="15" thickBot="1">
      <c r="A13" s="33"/>
      <c r="B13" s="34"/>
      <c r="C13" s="35" t="s">
        <v>23</v>
      </c>
      <c r="D13" s="36">
        <f>SUM(D11:D12)</f>
        <v>0</v>
      </c>
      <c r="E13" s="37">
        <f>SUM(E11:E12)</f>
        <v>0</v>
      </c>
    </row>
    <row r="14" spans="1:5" ht="15" hidden="1" thickBot="1">
      <c r="A14" s="38"/>
      <c r="B14" s="39"/>
      <c r="C14" s="40"/>
      <c r="D14" s="36"/>
      <c r="E14" s="37">
        <f>IF(E13&gt;25000,E13,0)</f>
        <v>0</v>
      </c>
    </row>
    <row r="15" spans="1:5" ht="28.15" thickBot="1">
      <c r="A15" s="38"/>
      <c r="B15" s="39"/>
      <c r="C15" s="41"/>
      <c r="D15" s="42" t="s">
        <v>7</v>
      </c>
      <c r="E15" s="28">
        <f>IF(E14&gt;0,E14-25000,E13)</f>
        <v>0</v>
      </c>
    </row>
    <row r="16" spans="1:5" ht="28.15" thickBot="1">
      <c r="A16" s="38"/>
      <c r="B16" s="39"/>
      <c r="C16" s="43"/>
      <c r="D16" s="42" t="s">
        <v>8</v>
      </c>
      <c r="E16" s="44">
        <f>IF(E14&gt;0,25000,0)</f>
        <v>0</v>
      </c>
    </row>
    <row r="17" spans="1:5">
      <c r="A17" s="6"/>
      <c r="B17" s="4"/>
      <c r="C17" s="8"/>
      <c r="D17" s="7"/>
      <c r="E17" s="3"/>
    </row>
    <row r="18" spans="1:5" ht="15" thickBot="1">
      <c r="A18" s="1"/>
      <c r="B18" s="2"/>
      <c r="C18" s="2"/>
      <c r="D18" s="5"/>
      <c r="E18" s="2"/>
    </row>
    <row r="19" spans="1:5" ht="28.15" thickBot="1">
      <c r="A19" s="32" t="s">
        <v>11</v>
      </c>
      <c r="B19" s="24">
        <v>60000</v>
      </c>
      <c r="C19" s="45">
        <v>0.6</v>
      </c>
      <c r="D19" s="67">
        <v>0</v>
      </c>
      <c r="E19" s="28">
        <f t="shared" ref="E19:E23" si="0">SUM(D19*B19)</f>
        <v>0</v>
      </c>
    </row>
    <row r="20" spans="1:5" ht="15" thickBot="1">
      <c r="A20" s="32" t="s">
        <v>12</v>
      </c>
      <c r="B20" s="24">
        <v>75000</v>
      </c>
      <c r="C20" s="45">
        <v>0.6</v>
      </c>
      <c r="D20" s="67">
        <v>0</v>
      </c>
      <c r="E20" s="28">
        <f t="shared" si="0"/>
        <v>0</v>
      </c>
    </row>
    <row r="21" spans="1:5" ht="15" thickBot="1">
      <c r="A21" s="32" t="s">
        <v>13</v>
      </c>
      <c r="B21" s="24">
        <v>75000</v>
      </c>
      <c r="C21" s="45">
        <v>0.8</v>
      </c>
      <c r="D21" s="67">
        <v>0</v>
      </c>
      <c r="E21" s="28">
        <f t="shared" si="0"/>
        <v>0</v>
      </c>
    </row>
    <row r="22" spans="1:5" ht="15" thickBot="1">
      <c r="A22" s="32" t="s">
        <v>14</v>
      </c>
      <c r="B22" s="24">
        <v>150000</v>
      </c>
      <c r="C22" s="45">
        <v>0.8</v>
      </c>
      <c r="D22" s="67">
        <v>0</v>
      </c>
      <c r="E22" s="28">
        <f>SUM(D22*B22)</f>
        <v>0</v>
      </c>
    </row>
    <row r="23" spans="1:5" ht="15" thickBot="1">
      <c r="A23" s="32" t="s">
        <v>15</v>
      </c>
      <c r="B23" s="24">
        <v>200000</v>
      </c>
      <c r="C23" s="45">
        <v>0.8</v>
      </c>
      <c r="D23" s="67">
        <v>0</v>
      </c>
      <c r="E23" s="28">
        <f t="shared" si="0"/>
        <v>0</v>
      </c>
    </row>
    <row r="24" spans="1:5" ht="28.15" thickBot="1">
      <c r="A24" s="46" t="s">
        <v>16</v>
      </c>
      <c r="B24" s="28">
        <v>180000</v>
      </c>
      <c r="C24" s="47">
        <v>0.6</v>
      </c>
      <c r="D24" s="67">
        <v>0</v>
      </c>
      <c r="E24" s="28">
        <f>SUM(D24*B24)</f>
        <v>0</v>
      </c>
    </row>
    <row r="25" spans="1:5" ht="15" thickBot="1">
      <c r="A25" s="48"/>
      <c r="B25" s="48"/>
      <c r="C25" s="49" t="s">
        <v>24</v>
      </c>
      <c r="D25" s="50">
        <f>SUM(D19:D24)</f>
        <v>0</v>
      </c>
      <c r="E25" s="51">
        <f>SUM(E19+E20+E21+E22+E23+E24)</f>
        <v>0</v>
      </c>
    </row>
    <row r="26" spans="1:5" ht="28.15" thickBot="1">
      <c r="A26" s="48"/>
      <c r="B26" s="48"/>
      <c r="C26" s="52"/>
      <c r="D26" s="42" t="s">
        <v>7</v>
      </c>
      <c r="E26" s="53">
        <f>SUM((E19+E20)*0.4)+((E21+E22+E23)*0.2)+(E24*0.4)</f>
        <v>0</v>
      </c>
    </row>
    <row r="27" spans="1:5" ht="28.15" thickBot="1">
      <c r="A27" s="48"/>
      <c r="B27" s="48"/>
      <c r="C27" s="54"/>
      <c r="D27" s="42" t="s">
        <v>8</v>
      </c>
      <c r="E27" s="53">
        <f>SUM(E25-E26)</f>
        <v>0</v>
      </c>
    </row>
    <row r="28" spans="1:5" ht="15" thickBot="1">
      <c r="A28" s="48"/>
      <c r="B28" s="48"/>
      <c r="C28" s="55"/>
      <c r="D28" s="56"/>
      <c r="E28" s="57"/>
    </row>
    <row r="29" spans="1:5" ht="28.15" thickBot="1">
      <c r="A29" s="48"/>
      <c r="B29" s="48"/>
      <c r="C29" s="81" t="s">
        <v>25</v>
      </c>
      <c r="D29" s="58" t="s">
        <v>26</v>
      </c>
      <c r="E29" s="59">
        <f>SUM(D25+D13)</f>
        <v>0</v>
      </c>
    </row>
    <row r="30" spans="1:5" ht="15" hidden="1" thickBot="1">
      <c r="A30" s="48"/>
      <c r="B30" s="48"/>
      <c r="C30" s="82"/>
      <c r="D30" s="58"/>
      <c r="E30" s="59">
        <f>IF(E15&gt;=0,E15,0)</f>
        <v>0</v>
      </c>
    </row>
    <row r="31" spans="1:5" ht="28.15" thickBot="1">
      <c r="A31" s="48"/>
      <c r="B31" s="48"/>
      <c r="C31" s="82"/>
      <c r="D31" s="15" t="s">
        <v>7</v>
      </c>
      <c r="E31" s="53">
        <f>SUM(E26+E30)</f>
        <v>0</v>
      </c>
    </row>
    <row r="32" spans="1:5" ht="28.15" thickBot="1">
      <c r="A32" s="48"/>
      <c r="B32" s="48"/>
      <c r="C32" s="83"/>
      <c r="D32" s="15" t="s">
        <v>8</v>
      </c>
      <c r="E32" s="60">
        <f>SUM(E27+E16)</f>
        <v>0</v>
      </c>
    </row>
    <row r="37" spans="1:3" ht="15" thickBot="1"/>
    <row r="38" spans="1:3" ht="15" thickBot="1">
      <c r="A38" s="84" t="s">
        <v>18</v>
      </c>
      <c r="B38" s="85"/>
      <c r="C38" s="86"/>
    </row>
    <row r="39" spans="1:3" ht="15" thickBot="1">
      <c r="A39" s="10"/>
      <c r="B39" s="87" t="s">
        <v>19</v>
      </c>
      <c r="C39" s="88"/>
    </row>
    <row r="40" spans="1:3" ht="15" thickBot="1">
      <c r="A40" s="9"/>
      <c r="B40" s="89"/>
      <c r="C40" s="90"/>
    </row>
    <row r="41" spans="1:3" ht="15" thickBot="1">
      <c r="A41" s="11"/>
      <c r="B41" s="91"/>
      <c r="C41" s="92"/>
    </row>
    <row r="44" spans="1:3">
      <c r="A44" t="s">
        <v>20</v>
      </c>
    </row>
  </sheetData>
  <sheetProtection algorithmName="SHA-512" hashValue="CQVWYVZW4ep672qoXw+HHWqaiItfHumd90SEO6lzl22mDwybYG7rxHo6DGqe9cw4+w69kSDYq+TrKZh4OFgoVg==" saltValue="z2JlaHrFErWHtfq2UgSQ5w==" spinCount="100000" sheet="1" objects="1" scenarios="1" selectLockedCells="1"/>
  <mergeCells count="6">
    <mergeCell ref="C29:C32"/>
    <mergeCell ref="A38:C38"/>
    <mergeCell ref="B39:C41"/>
    <mergeCell ref="A1:A4"/>
    <mergeCell ref="E1:E4"/>
    <mergeCell ref="B1:D2"/>
  </mergeCells>
  <conditionalFormatting sqref="E31">
    <cfRule type="cellIs" dxfId="2" priority="2" operator="lessThanOrEqual">
      <formula>$B$6</formula>
    </cfRule>
    <cfRule type="cellIs" dxfId="1" priority="3" operator="greaterThan">
      <formula>$B$6</formula>
    </cfRule>
  </conditionalFormatting>
  <conditionalFormatting sqref="E16">
    <cfRule type="cellIs" dxfId="0" priority="1" operat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Shepley</dc:creator>
  <cp:keywords/>
  <dc:description/>
  <cp:lastModifiedBy>Ryan Newman</cp:lastModifiedBy>
  <cp:revision/>
  <dcterms:created xsi:type="dcterms:W3CDTF">2022-10-03T15:33:48Z</dcterms:created>
  <dcterms:modified xsi:type="dcterms:W3CDTF">2023-01-30T10:09:54Z</dcterms:modified>
  <cp:category/>
  <cp:contentStatus/>
</cp:coreProperties>
</file>